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a61c1873573664a1/2025/CGT/UCR/Pouvoir d'achat/Relance Calculateur/"/>
    </mc:Choice>
  </mc:AlternateContent>
  <xr:revisionPtr revIDLastSave="0" documentId="8_{5015B0BF-733F-472B-86D7-40F973330520}" xr6:coauthVersionLast="47" xr6:coauthVersionMax="47" xr10:uidLastSave="{00000000-0000-0000-0000-000000000000}"/>
  <bookViews>
    <workbookView xWindow="3225" yWindow="600" windowWidth="24420" windowHeight="20280" xr2:uid="{95038BD4-5D08-43A8-BA15-C2BCD92AD6A1}"/>
  </bookViews>
  <sheets>
    <sheet name="Feuil2" sheetId="2" r:id="rId1"/>
    <sheet name="Calcul 20" sheetId="3" r:id="rId2"/>
    <sheet name="Calcul 21" sheetId="4" r:id="rId3"/>
    <sheet name="Calcul 22" sheetId="5" r:id="rId4"/>
    <sheet name="Calcul 23" sheetId="6" r:id="rId5"/>
    <sheet name="Calcul 2024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7" l="1"/>
  <c r="E3" i="3"/>
  <c r="B3" i="3"/>
  <c r="B79" i="2"/>
  <c r="D79" i="2" s="1"/>
  <c r="F79" i="2" s="1"/>
  <c r="H79" i="2" s="1"/>
  <c r="J79" i="2" s="1"/>
  <c r="B73" i="2"/>
  <c r="D73" i="2" s="1"/>
  <c r="F73" i="2" s="1"/>
  <c r="H73" i="2" s="1"/>
  <c r="J73" i="2" s="1"/>
  <c r="L73" i="2" s="1"/>
  <c r="N73" i="2" s="1"/>
  <c r="C3" i="3" l="1"/>
  <c r="G3" i="3"/>
  <c r="E4" i="3" l="1"/>
  <c r="D3" i="3" l="1"/>
  <c r="B4" i="3" s="1"/>
  <c r="D4" i="3" s="1"/>
  <c r="B5" i="3" s="1"/>
  <c r="H3" i="3"/>
  <c r="G4" i="3"/>
  <c r="E5" i="3" s="1"/>
  <c r="J3" i="3" l="1"/>
  <c r="J4" i="3" s="1"/>
  <c r="J5" i="3" s="1"/>
  <c r="J6" i="3" s="1"/>
  <c r="J7" i="3" s="1"/>
  <c r="J8" i="3" s="1"/>
  <c r="J9" i="3" s="1"/>
  <c r="J10" i="3" s="1"/>
  <c r="J11" i="3" s="1"/>
  <c r="J12" i="3" s="1"/>
  <c r="J13" i="3" s="1"/>
  <c r="J14" i="3" s="1"/>
  <c r="J3" i="4" s="1"/>
  <c r="J4" i="4" s="1"/>
  <c r="J5" i="4" s="1"/>
  <c r="J6" i="4" s="1"/>
  <c r="J7" i="4" s="1"/>
  <c r="H4" i="3"/>
  <c r="K4" i="3" s="1"/>
  <c r="K3" i="3"/>
  <c r="G5" i="3"/>
  <c r="E6" i="3" s="1"/>
  <c r="H5" i="3"/>
  <c r="K5" i="3" s="1"/>
  <c r="D5" i="3"/>
  <c r="B6" i="3" s="1"/>
  <c r="G6" i="3" l="1"/>
  <c r="E7" i="3" s="1"/>
  <c r="H6" i="3"/>
  <c r="K6" i="3" s="1"/>
  <c r="D6" i="3"/>
  <c r="B7" i="3" s="1"/>
  <c r="G7" i="3" l="1"/>
  <c r="E8" i="3" s="1"/>
  <c r="G8" i="3" s="1"/>
  <c r="E9" i="3" s="1"/>
  <c r="G9" i="3" s="1"/>
  <c r="E10" i="3" s="1"/>
  <c r="H7" i="3"/>
  <c r="D7" i="3"/>
  <c r="B8" i="3" s="1"/>
  <c r="K7" i="3" l="1"/>
  <c r="H8" i="3"/>
  <c r="K8" i="3" s="1"/>
  <c r="D8" i="3"/>
  <c r="B9" i="3" s="1"/>
  <c r="G10" i="3"/>
  <c r="E11" i="3" s="1"/>
  <c r="H9" i="3" l="1"/>
  <c r="K9" i="3" s="1"/>
  <c r="D9" i="3"/>
  <c r="B10" i="3" s="1"/>
  <c r="G11" i="3"/>
  <c r="E12" i="3" s="1"/>
  <c r="H10" i="3" l="1"/>
  <c r="D10" i="3"/>
  <c r="B11" i="3" s="1"/>
  <c r="G12" i="3"/>
  <c r="E13" i="3" s="1"/>
  <c r="K10" i="3" l="1"/>
  <c r="H11" i="3"/>
  <c r="K11" i="3" s="1"/>
  <c r="D11" i="3"/>
  <c r="B12" i="3" s="1"/>
  <c r="G13" i="3"/>
  <c r="E14" i="3" s="1"/>
  <c r="E3" i="4" s="1"/>
  <c r="G14" i="3" l="1"/>
  <c r="E4" i="4"/>
  <c r="H12" i="3"/>
  <c r="K12" i="3" s="1"/>
  <c r="D12" i="3"/>
  <c r="B13" i="3" s="1"/>
  <c r="G4" i="4" l="1"/>
  <c r="E5" i="4" s="1"/>
  <c r="H13" i="3"/>
  <c r="K13" i="3" s="1"/>
  <c r="D13" i="3"/>
  <c r="B14" i="3" s="1"/>
  <c r="B3" i="4" s="1"/>
  <c r="G5" i="4" l="1"/>
  <c r="E6" i="4" s="1"/>
  <c r="D14" i="3"/>
  <c r="H14" i="3"/>
  <c r="B4" i="4"/>
  <c r="K14" i="3" l="1"/>
  <c r="K16" i="3" s="1"/>
  <c r="F29" i="2" s="1"/>
  <c r="H16" i="3"/>
  <c r="G6" i="4"/>
  <c r="E7" i="4" s="1"/>
  <c r="G7" i="4" s="1"/>
  <c r="E8" i="4" s="1"/>
  <c r="D4" i="4"/>
  <c r="B5" i="4" s="1"/>
  <c r="H4" i="4"/>
  <c r="G8" i="4" l="1"/>
  <c r="E9" i="4" s="1"/>
  <c r="G9" i="4" s="1"/>
  <c r="E10" i="4" s="1"/>
  <c r="G10" i="4" s="1"/>
  <c r="E11" i="4" s="1"/>
  <c r="H5" i="4"/>
  <c r="D5" i="4"/>
  <c r="B6" i="4" s="1"/>
  <c r="G11" i="4" l="1"/>
  <c r="E12" i="4" s="1"/>
  <c r="D6" i="4"/>
  <c r="B7" i="4" s="1"/>
  <c r="H6" i="4"/>
  <c r="G12" i="4" l="1"/>
  <c r="E13" i="4" s="1"/>
  <c r="D7" i="4"/>
  <c r="B8" i="4" s="1"/>
  <c r="H7" i="4"/>
  <c r="G13" i="4" l="1"/>
  <c r="E14" i="4" s="1"/>
  <c r="H8" i="4"/>
  <c r="D8" i="4"/>
  <c r="B9" i="4" s="1"/>
  <c r="G14" i="4" l="1"/>
  <c r="E15" i="4" s="1"/>
  <c r="E3" i="5" s="1"/>
  <c r="H9" i="4"/>
  <c r="D9" i="4"/>
  <c r="B10" i="4" s="1"/>
  <c r="G15" i="4" l="1"/>
  <c r="E4" i="5"/>
  <c r="G4" i="5" s="1"/>
  <c r="H10" i="4"/>
  <c r="D10" i="4"/>
  <c r="B11" i="4" s="1"/>
  <c r="H11" i="4" l="1"/>
  <c r="D11" i="4"/>
  <c r="B12" i="4" s="1"/>
  <c r="D12" i="4" l="1"/>
  <c r="B13" i="4" s="1"/>
  <c r="H12" i="4"/>
  <c r="D13" i="4" l="1"/>
  <c r="B14" i="4" s="1"/>
  <c r="H13" i="4"/>
  <c r="D14" i="4" l="1"/>
  <c r="B15" i="4" s="1"/>
  <c r="B3" i="5" s="1"/>
  <c r="H14" i="4"/>
  <c r="B4" i="5" l="1"/>
  <c r="H15" i="4"/>
  <c r="H17" i="4" s="1"/>
  <c r="D15" i="4"/>
  <c r="D4" i="5" l="1"/>
  <c r="B5" i="5" s="1"/>
  <c r="D5" i="5" l="1"/>
  <c r="B6" i="5" s="1"/>
  <c r="D6" i="5" l="1"/>
  <c r="B7" i="5" s="1"/>
  <c r="D7" i="5" l="1"/>
  <c r="B8" i="5" s="1"/>
  <c r="D8" i="5" l="1"/>
  <c r="B9" i="5" s="1"/>
  <c r="D9" i="5" l="1"/>
  <c r="B10" i="5" s="1"/>
  <c r="D10" i="5" l="1"/>
  <c r="B11" i="5" s="1"/>
  <c r="D11" i="5" l="1"/>
  <c r="B12" i="5" s="1"/>
  <c r="D12" i="5" l="1"/>
  <c r="B13" i="5" s="1"/>
  <c r="D13" i="5" l="1"/>
  <c r="B14" i="5" s="1"/>
  <c r="D14" i="5" l="1"/>
  <c r="B15" i="5" s="1"/>
  <c r="B4" i="6" l="1"/>
  <c r="B3" i="6"/>
  <c r="D15" i="5"/>
  <c r="D4" i="6" l="1"/>
  <c r="B5" i="6" s="1"/>
  <c r="D5" i="6" l="1"/>
  <c r="B6" i="6" s="1"/>
  <c r="D6" i="6" l="1"/>
  <c r="B7" i="6" s="1"/>
  <c r="D7" i="6" l="1"/>
  <c r="B8" i="6" s="1"/>
  <c r="D8" i="6" l="1"/>
  <c r="B9" i="6" s="1"/>
  <c r="D9" i="6" l="1"/>
  <c r="B10" i="6" s="1"/>
  <c r="D10" i="6" l="1"/>
  <c r="B11" i="6" s="1"/>
  <c r="D11" i="6" l="1"/>
  <c r="B12" i="6" s="1"/>
  <c r="D12" i="6" l="1"/>
  <c r="B13" i="6" s="1"/>
  <c r="D13" i="6" l="1"/>
  <c r="B14" i="6" s="1"/>
  <c r="D14" i="6" l="1"/>
  <c r="B15" i="6" s="1"/>
  <c r="B4" i="7" l="1"/>
  <c r="D4" i="7" s="1"/>
  <c r="B5" i="7" s="1"/>
  <c r="D15" i="6"/>
  <c r="E5" i="5"/>
  <c r="H4" i="5"/>
  <c r="D5" i="7" l="1"/>
  <c r="B6" i="7" s="1"/>
  <c r="D6" i="7" s="1"/>
  <c r="B7" i="7" s="1"/>
  <c r="D7" i="7" s="1"/>
  <c r="B8" i="7" s="1"/>
  <c r="D8" i="7" s="1"/>
  <c r="B9" i="7" s="1"/>
  <c r="D9" i="7" s="1"/>
  <c r="B10" i="7" s="1"/>
  <c r="D10" i="7" s="1"/>
  <c r="B11" i="7" s="1"/>
  <c r="H5" i="5"/>
  <c r="G5" i="5"/>
  <c r="E6" i="5" s="1"/>
  <c r="D11" i="7" l="1"/>
  <c r="B12" i="7" s="1"/>
  <c r="D12" i="7" s="1"/>
  <c r="B13" i="7" s="1"/>
  <c r="D13" i="7" s="1"/>
  <c r="B14" i="7" s="1"/>
  <c r="H6" i="5"/>
  <c r="G6" i="5"/>
  <c r="E7" i="5" s="1"/>
  <c r="B15" i="7" l="1"/>
  <c r="D15" i="7" s="1"/>
  <c r="H7" i="5"/>
  <c r="G7" i="5"/>
  <c r="E8" i="5" s="1"/>
  <c r="G8" i="5" l="1"/>
  <c r="E9" i="5" s="1"/>
  <c r="H8" i="5"/>
  <c r="H9" i="5" l="1"/>
  <c r="G9" i="5"/>
  <c r="E10" i="5" s="1"/>
  <c r="H10" i="5" l="1"/>
  <c r="G10" i="5"/>
  <c r="E11" i="5" s="1"/>
  <c r="H11" i="5" l="1"/>
  <c r="G11" i="5"/>
  <c r="E12" i="5" s="1"/>
  <c r="H12" i="5" l="1"/>
  <c r="G12" i="5"/>
  <c r="E13" i="5" s="1"/>
  <c r="G13" i="5" l="1"/>
  <c r="E14" i="5" s="1"/>
  <c r="H13" i="5"/>
  <c r="H14" i="5" l="1"/>
  <c r="G14" i="5"/>
  <c r="E15" i="5" s="1"/>
  <c r="E4" i="6" l="1"/>
  <c r="E3" i="6"/>
  <c r="G15" i="5"/>
  <c r="H15" i="5"/>
  <c r="H17" i="5" s="1"/>
  <c r="H4" i="6" l="1"/>
  <c r="G4" i="6"/>
  <c r="E5" i="6" s="1"/>
  <c r="G5" i="6" l="1"/>
  <c r="E6" i="6" s="1"/>
  <c r="H5" i="6"/>
  <c r="H6" i="6" l="1"/>
  <c r="G6" i="6"/>
  <c r="E7" i="6" s="1"/>
  <c r="G7" i="6" l="1"/>
  <c r="E8" i="6" s="1"/>
  <c r="H7" i="6"/>
  <c r="H8" i="6" l="1"/>
  <c r="G8" i="6"/>
  <c r="E9" i="6" s="1"/>
  <c r="G9" i="6" l="1"/>
  <c r="E10" i="6" s="1"/>
  <c r="H9" i="6"/>
  <c r="H10" i="6" l="1"/>
  <c r="G10" i="6"/>
  <c r="E11" i="6" s="1"/>
  <c r="G11" i="6" l="1"/>
  <c r="E12" i="6" s="1"/>
  <c r="H11" i="6"/>
  <c r="H12" i="6" l="1"/>
  <c r="G12" i="6"/>
  <c r="E13" i="6" s="1"/>
  <c r="H13" i="6" l="1"/>
  <c r="G13" i="6"/>
  <c r="E14" i="6" s="1"/>
  <c r="H14" i="6" l="1"/>
  <c r="G14" i="6"/>
  <c r="E15" i="6" s="1"/>
  <c r="E3" i="7" l="1"/>
  <c r="E4" i="7"/>
  <c r="H15" i="6"/>
  <c r="H17" i="6" s="1"/>
  <c r="F60" i="2" s="1"/>
  <c r="G15" i="6"/>
  <c r="G4" i="7" l="1"/>
  <c r="E5" i="7" s="1"/>
  <c r="H4" i="7"/>
  <c r="K4" i="4"/>
  <c r="G5" i="7" l="1"/>
  <c r="E6" i="7" s="1"/>
  <c r="H5" i="7"/>
  <c r="K7" i="4"/>
  <c r="K6" i="4"/>
  <c r="K5" i="4"/>
  <c r="G6" i="7" l="1"/>
  <c r="E7" i="7" s="1"/>
  <c r="H6" i="7"/>
  <c r="J8" i="4"/>
  <c r="K8" i="4" s="1"/>
  <c r="G7" i="7" l="1"/>
  <c r="E8" i="7" s="1"/>
  <c r="H7" i="7"/>
  <c r="J9" i="4"/>
  <c r="J10" i="4" s="1"/>
  <c r="G8" i="7" l="1"/>
  <c r="E9" i="7" s="1"/>
  <c r="H8" i="7"/>
  <c r="K9" i="4"/>
  <c r="J11" i="4"/>
  <c r="K10" i="4"/>
  <c r="G9" i="7" l="1"/>
  <c r="E10" i="7" s="1"/>
  <c r="H9" i="7"/>
  <c r="K11" i="4"/>
  <c r="J12" i="4"/>
  <c r="G10" i="7" l="1"/>
  <c r="E11" i="7" s="1"/>
  <c r="H10" i="7"/>
  <c r="J13" i="4"/>
  <c r="K12" i="4"/>
  <c r="G11" i="7" l="1"/>
  <c r="E12" i="7" s="1"/>
  <c r="K13" i="4"/>
  <c r="J14" i="4"/>
  <c r="G12" i="7" l="1"/>
  <c r="E13" i="7" s="1"/>
  <c r="K14" i="4"/>
  <c r="J15" i="4"/>
  <c r="J3" i="5" s="1"/>
  <c r="J4" i="5" s="1"/>
  <c r="G13" i="7" l="1"/>
  <c r="E14" i="7" s="1"/>
  <c r="H13" i="7"/>
  <c r="K15" i="4"/>
  <c r="K17" i="4" s="1"/>
  <c r="F35" i="2" s="1"/>
  <c r="G14" i="7" l="1"/>
  <c r="E15" i="7" s="1"/>
  <c r="H14" i="7"/>
  <c r="K4" i="5"/>
  <c r="J5" i="5"/>
  <c r="G15" i="7" l="1"/>
  <c r="H15" i="7"/>
  <c r="H17" i="7" s="1"/>
  <c r="J6" i="5"/>
  <c r="K5" i="5"/>
  <c r="K6" i="5" l="1"/>
  <c r="J7" i="5"/>
  <c r="J8" i="5" l="1"/>
  <c r="K7" i="5"/>
  <c r="J9" i="5" l="1"/>
  <c r="K8" i="5"/>
  <c r="K9" i="5" l="1"/>
  <c r="J10" i="5"/>
  <c r="K10" i="5" l="1"/>
  <c r="J11" i="5"/>
  <c r="J12" i="5" l="1"/>
  <c r="K11" i="5"/>
  <c r="J13" i="5" l="1"/>
  <c r="K12" i="5"/>
  <c r="K13" i="5" l="1"/>
  <c r="J14" i="5"/>
  <c r="K14" i="5" l="1"/>
  <c r="J15" i="5"/>
  <c r="J3" i="6" s="1"/>
  <c r="J4" i="6" s="1"/>
  <c r="K15" i="5" l="1"/>
  <c r="K17" i="5" s="1"/>
  <c r="F41" i="2" s="1"/>
  <c r="K4" i="6" l="1"/>
  <c r="J5" i="6"/>
  <c r="K5" i="6" l="1"/>
  <c r="J6" i="6"/>
  <c r="J7" i="6" l="1"/>
  <c r="K6" i="6"/>
  <c r="J8" i="6" l="1"/>
  <c r="K7" i="6"/>
  <c r="K8" i="6" l="1"/>
  <c r="J9" i="6"/>
  <c r="K9" i="6" l="1"/>
  <c r="J10" i="6"/>
  <c r="J11" i="6" l="1"/>
  <c r="K10" i="6"/>
  <c r="J12" i="6" l="1"/>
  <c r="K11" i="6"/>
  <c r="K12" i="6" l="1"/>
  <c r="J13" i="6"/>
  <c r="K13" i="6" l="1"/>
  <c r="J14" i="6"/>
  <c r="J15" i="6" l="1"/>
  <c r="K14" i="6"/>
  <c r="K15" i="6" l="1"/>
  <c r="K17" i="6" s="1"/>
  <c r="J3" i="7"/>
  <c r="J4" i="7" s="1"/>
  <c r="J5" i="7" l="1"/>
  <c r="J6" i="7" s="1"/>
  <c r="K4" i="7"/>
  <c r="F47" i="2"/>
  <c r="F55" i="2" l="1"/>
  <c r="F62" i="2"/>
  <c r="J7" i="7"/>
  <c r="K6" i="7"/>
  <c r="K5" i="7"/>
  <c r="F64" i="2" l="1"/>
  <c r="F66" i="2" s="1"/>
  <c r="J8" i="7"/>
  <c r="K7" i="7"/>
  <c r="J9" i="7" l="1"/>
  <c r="K8" i="7"/>
  <c r="J10" i="7" l="1"/>
  <c r="K9" i="7"/>
  <c r="J11" i="7" l="1"/>
  <c r="K10" i="7"/>
  <c r="J12" i="7" l="1"/>
  <c r="K11" i="7"/>
  <c r="J13" i="7" l="1"/>
  <c r="K12" i="7"/>
  <c r="J14" i="7" l="1"/>
  <c r="K13" i="7"/>
  <c r="J15" i="7" l="1"/>
  <c r="K15" i="7" s="1"/>
  <c r="K14" i="7"/>
  <c r="K17" i="7" s="1"/>
  <c r="F57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<sst xmlns="http://schemas.openxmlformats.org/spreadsheetml/2006/main" count="88" uniqueCount="41">
  <si>
    <t>Calculateur de perte de pouvoir d'achat</t>
  </si>
  <si>
    <t>Evolution de votre pouvoir d'achat pour l'année 2020</t>
  </si>
  <si>
    <t>Voir le calcul</t>
  </si>
  <si>
    <t>Evolution de votre pouvoir d'achat pour l'année 2021</t>
  </si>
  <si>
    <t>Evolution de votre pouvoir d'achat pour l'année 2022</t>
  </si>
  <si>
    <t>Evolution de votre pouvoir d'achat pour l'année 2023</t>
  </si>
  <si>
    <t>Evolution devotre  pouvoir d'achat pour les années 2020, 2021, 2022, 2023</t>
  </si>
  <si>
    <t xml:space="preserve">Evolution pour 2024 </t>
  </si>
  <si>
    <t>Montant total de vos retraites pour 2023 :</t>
  </si>
  <si>
    <t>Montant de votre perte de pouvoir d'achat :</t>
  </si>
  <si>
    <t>Perte de pouvoir d'achat en pourcentage :</t>
  </si>
  <si>
    <t>Soit en jours de retraite:</t>
  </si>
  <si>
    <t>Calcul retraite de base au 1er janvier 2020 en partant du montant touché au 1er février 2024</t>
  </si>
  <si>
    <t>Calcul retraite complémentaire au 1er janvier 2020  en partant du montant touché au 1er février 2024</t>
  </si>
  <si>
    <t>Evolution du pouvoir d'achat des retraites en 2020</t>
  </si>
  <si>
    <t>Date</t>
  </si>
  <si>
    <t>Montant de la retraite de base</t>
  </si>
  <si>
    <t>Evolution de la retraite de base en %</t>
  </si>
  <si>
    <t>Montant de l'évolution en €</t>
  </si>
  <si>
    <t>Montant des retraites complémentaires</t>
  </si>
  <si>
    <t>Evolution des retraites complémentaires en %</t>
  </si>
  <si>
    <t>Montant  de l'évolution en €</t>
  </si>
  <si>
    <t>Montant total des retraites</t>
  </si>
  <si>
    <t>Indice Insee de la hausse des prix en %</t>
  </si>
  <si>
    <t>Montant des dépenses</t>
  </si>
  <si>
    <t>Perte ou gain de pouvoir d'achat</t>
  </si>
  <si>
    <t>Total 2020</t>
  </si>
  <si>
    <t>Evolution du pouvoir d'achat des retraites en 2021</t>
  </si>
  <si>
    <t>Report 20</t>
  </si>
  <si>
    <t>Total 2021</t>
  </si>
  <si>
    <t>Evolution du pouvoir d'achat des retraites en 2022</t>
  </si>
  <si>
    <t>Report 21</t>
  </si>
  <si>
    <t>Total 2022</t>
  </si>
  <si>
    <t>Evolution du pouvoir d'achat des retraites en 2023</t>
  </si>
  <si>
    <t>Report 22</t>
  </si>
  <si>
    <t>Total 2023</t>
  </si>
  <si>
    <t>Evolution du pouvoir d'achat des retraites en 2024</t>
  </si>
  <si>
    <t>Report 23</t>
  </si>
  <si>
    <r>
      <t xml:space="preserve">Entrer le montant de votre retraite, ou de vos retraites complémentaires, au </t>
    </r>
    <r>
      <rPr>
        <b/>
        <sz val="14"/>
        <color rgb="FFFF0000"/>
        <rFont val="Aptos Narrow"/>
        <family val="2"/>
        <scheme val="minor"/>
      </rPr>
      <t>1er janvier 2020</t>
    </r>
    <r>
      <rPr>
        <b/>
        <sz val="14"/>
        <color theme="1"/>
        <rFont val="Aptos Narrow"/>
        <family val="2"/>
        <scheme val="minor"/>
      </rPr>
      <t xml:space="preserve"> dans la case ci-dessous et appuyer sur entrée.</t>
    </r>
  </si>
  <si>
    <t>Total 2024</t>
  </si>
  <si>
    <r>
      <t>Entrer le montant de votre retraite de base au</t>
    </r>
    <r>
      <rPr>
        <b/>
        <sz val="14"/>
        <color rgb="FFFF0000"/>
        <rFont val="Aptos Narrow"/>
        <family val="2"/>
        <scheme val="minor"/>
      </rPr>
      <t xml:space="preserve"> 1er janvier 2020</t>
    </r>
    <r>
      <rPr>
        <b/>
        <sz val="14"/>
        <color theme="1"/>
        <rFont val="Aptos Narrow"/>
        <family val="2"/>
        <scheme val="minor"/>
      </rPr>
      <t xml:space="preserve"> dans la case ci-dessous et appuyer sur entrée.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</si>
</sst>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mmm\-yy;@"/>
    <numFmt numFmtId="165" formatCode="#,##0.00\ &quot;€&quot;"/>
    <numFmt numFmtId="166" formatCode="#,##0.00\ _€"/>
  </numFmts>
  <fonts count="1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u/>
      <sz val="12"/>
      <color theme="10"/>
      <name val="Aptos Narrow"/>
      <family val="2"/>
      <scheme val="minor"/>
    </font>
    <font>
      <b/>
      <sz val="12"/>
      <color theme="1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0" fillId="0" borderId="2" xfId="0" applyNumberFormat="1" applyBorder="1"/>
    <xf numFmtId="0" fontId="0" fillId="0" borderId="2" xfId="0" applyBorder="1"/>
    <xf numFmtId="2" fontId="0" fillId="0" borderId="2" xfId="0" applyNumberFormat="1" applyBorder="1"/>
    <xf numFmtId="0" fontId="9" fillId="2" borderId="2" xfId="0" applyFont="1" applyFill="1" applyBorder="1" applyAlignment="1">
      <alignment vertical="center"/>
    </xf>
    <xf numFmtId="2" fontId="9" fillId="2" borderId="2" xfId="0" applyNumberFormat="1" applyFont="1" applyFill="1" applyBorder="1" applyAlignment="1">
      <alignment vertical="center"/>
    </xf>
    <xf numFmtId="2" fontId="3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1" fillId="5" borderId="2" xfId="1" applyFont="1" applyFill="1" applyBorder="1" applyAlignment="1" applyProtection="1">
      <alignment horizontal="center" vertical="center" wrapText="1"/>
    </xf>
    <xf numFmtId="0" fontId="11" fillId="5" borderId="2" xfId="1" quotePrefix="1" applyFont="1" applyFill="1" applyBorder="1" applyAlignment="1" applyProtection="1">
      <alignment horizontal="center" vertical="center" wrapText="1"/>
    </xf>
    <xf numFmtId="0" fontId="12" fillId="5" borderId="2" xfId="1" quotePrefix="1" applyFont="1" applyFill="1" applyBorder="1" applyAlignment="1" applyProtection="1">
      <alignment horizontal="center" vertical="center" wrapText="1"/>
    </xf>
    <xf numFmtId="165" fontId="5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65" fontId="10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13" fillId="2" borderId="2" xfId="0" applyNumberFormat="1" applyFont="1" applyFill="1" applyBorder="1"/>
    <xf numFmtId="166" fontId="0" fillId="0" borderId="0" xfId="0" applyNumberFormat="1"/>
    <xf numFmtId="10" fontId="13" fillId="2" borderId="2" xfId="0" applyNumberFormat="1" applyFont="1" applyFill="1" applyBorder="1"/>
    <xf numFmtId="2" fontId="13" fillId="2" borderId="2" xfId="0" applyNumberFormat="1" applyFont="1" applyFill="1" applyBorder="1"/>
    <xf numFmtId="17" fontId="0" fillId="0" borderId="2" xfId="0" applyNumberFormat="1" applyBorder="1"/>
    <xf numFmtId="0" fontId="9" fillId="2" borderId="2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338137</xdr:colOff>
      <xdr:row>11</xdr:row>
      <xdr:rowOff>23811</xdr:rowOff>
    </xdr:from>
    <xdr:to>
      <xdr:col>5</xdr:col>
      <xdr:colOff>585787</xdr:colOff>
      <xdr:row>11</xdr:row>
      <xdr:rowOff>506920</xdr:rowOff>
    </xdr:to>
    <xdr:sp macro="" textlink="">
      <xdr:nvSpPr>
        <xdr:cNvPr id="2" name="Flèche : bas 1">
          <a:extLst>
            <a:ext uri="{FF2B5EF4-FFF2-40B4-BE49-F238E27FC236}">
              <a16:creationId xmlns:a16="http://schemas.microsoft.com/office/drawing/2014/main" id="{2986F0CC-0411-3360-CD76-65FA05C5850F}"/>
            </a:ext>
          </a:extLst>
        </xdr:cNvPr>
        <xdr:cNvSpPr/>
      </xdr:nvSpPr>
      <xdr:spPr>
        <a:xfrm>
          <a:off x="3990975" y="2014536"/>
          <a:ext cx="247650" cy="483109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304800</xdr:colOff>
      <xdr:row>18</xdr:row>
      <xdr:rowOff>90486</xdr:rowOff>
    </xdr:from>
    <xdr:to>
      <xdr:col>5</xdr:col>
      <xdr:colOff>552450</xdr:colOff>
      <xdr:row>18</xdr:row>
      <xdr:rowOff>576261</xdr:rowOff>
    </xdr:to>
    <xdr:sp macro="" textlink="">
      <xdr:nvSpPr>
        <xdr:cNvPr id="3" name="Flèche : bas 2">
          <a:extLst>
            <a:ext uri="{FF2B5EF4-FFF2-40B4-BE49-F238E27FC236}">
              <a16:creationId xmlns:a16="http://schemas.microsoft.com/office/drawing/2014/main" id="{1A5ED081-7AC2-468E-A656-32388AEB5FAB}"/>
            </a:ext>
          </a:extLst>
        </xdr:cNvPr>
        <xdr:cNvSpPr/>
      </xdr:nvSpPr>
      <xdr:spPr>
        <a:xfrm>
          <a:off x="3957638" y="3971924"/>
          <a:ext cx="247650" cy="48577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E7A03-26B9-4862-99E8-AA71C99D67AA}">
  <dimension ref="A2:N81"/>
  <sheetViews>
    <sheetView tabSelected="1" zoomScale="81" zoomScaleNormal="81" workbookViewId="0">
      <selection activeCell="D8" sqref="D8:H11"/>
    </sheetView>
  </sheetViews>
  <sheetFormatPr baseColWidth="10" defaultColWidth="10.7109375" defaultRowHeight="15" x14ac:dyDescent="0.25"/>
  <cols>
    <col min="1" max="4" width="10.7109375" style="10"/>
    <col min="5" max="5" width="31.28515625" style="10" customWidth="1"/>
    <col min="6" max="6" width="22.28515625" style="10" customWidth="1"/>
    <col min="7" max="16384" width="10.7109375" style="10"/>
  </cols>
  <sheetData>
    <row r="2" spans="2:8" x14ac:dyDescent="0.25">
      <c r="B2" s="31" t="e" vm="1">
        <v>#VALUE!</v>
      </c>
    </row>
    <row r="3" spans="2:8" x14ac:dyDescent="0.25">
      <c r="B3" s="31"/>
      <c r="D3" s="32" t="s">
        <v>0</v>
      </c>
      <c r="E3" s="33"/>
      <c r="F3" s="33"/>
      <c r="G3" s="33"/>
      <c r="H3" s="34"/>
    </row>
    <row r="4" spans="2:8" x14ac:dyDescent="0.25">
      <c r="B4" s="31"/>
      <c r="D4" s="35"/>
      <c r="E4" s="36"/>
      <c r="F4" s="36"/>
      <c r="G4" s="36"/>
      <c r="H4" s="37"/>
    </row>
    <row r="5" spans="2:8" x14ac:dyDescent="0.25">
      <c r="B5" s="31"/>
      <c r="D5" s="38"/>
      <c r="E5" s="39"/>
      <c r="F5" s="39"/>
      <c r="G5" s="39"/>
      <c r="H5" s="40"/>
    </row>
    <row r="6" spans="2:8" x14ac:dyDescent="0.25">
      <c r="B6" s="31"/>
    </row>
    <row r="8" spans="2:8" x14ac:dyDescent="0.25">
      <c r="D8" s="41" t="s">
        <v>40</v>
      </c>
      <c r="E8" s="41"/>
      <c r="F8" s="41"/>
      <c r="G8" s="41"/>
      <c r="H8" s="41"/>
    </row>
    <row r="9" spans="2:8" x14ac:dyDescent="0.25">
      <c r="D9" s="41"/>
      <c r="E9" s="41"/>
      <c r="F9" s="41"/>
      <c r="G9" s="41"/>
      <c r="H9" s="41"/>
    </row>
    <row r="10" spans="2:8" x14ac:dyDescent="0.25">
      <c r="D10" s="41"/>
      <c r="E10" s="41"/>
      <c r="F10" s="41"/>
      <c r="G10" s="41"/>
      <c r="H10" s="41"/>
    </row>
    <row r="11" spans="2:8" x14ac:dyDescent="0.25">
      <c r="D11" s="41"/>
      <c r="E11" s="41"/>
      <c r="F11" s="41"/>
      <c r="G11" s="41"/>
      <c r="H11" s="41"/>
    </row>
    <row r="12" spans="2:8" ht="42" customHeight="1" x14ac:dyDescent="0.25"/>
    <row r="13" spans="2:8" ht="28.15" customHeight="1" x14ac:dyDescent="0.25">
      <c r="F13" s="16">
        <v>1200</v>
      </c>
    </row>
    <row r="15" spans="2:8" ht="18.75" x14ac:dyDescent="0.25">
      <c r="E15" s="11"/>
      <c r="F15" s="11"/>
      <c r="G15" s="11"/>
    </row>
    <row r="16" spans="2:8" ht="18" customHeight="1" x14ac:dyDescent="0.25">
      <c r="D16" s="41" t="s">
        <v>38</v>
      </c>
      <c r="E16" s="41"/>
      <c r="F16" s="41"/>
      <c r="G16" s="41"/>
      <c r="H16" s="41"/>
    </row>
    <row r="17" spans="1:14" ht="14.25" customHeight="1" x14ac:dyDescent="0.25">
      <c r="D17" s="41"/>
      <c r="E17" s="41"/>
      <c r="F17" s="41"/>
      <c r="G17" s="41"/>
      <c r="H17" s="41"/>
    </row>
    <row r="18" spans="1:14" ht="14.25" customHeight="1" x14ac:dyDescent="0.25">
      <c r="D18" s="41"/>
      <c r="E18" s="41"/>
      <c r="F18" s="41"/>
      <c r="G18" s="41"/>
      <c r="H18" s="41"/>
    </row>
    <row r="19" spans="1:14" ht="49.15" customHeight="1" x14ac:dyDescent="0.25">
      <c r="D19" s="11"/>
      <c r="H19" s="11"/>
    </row>
    <row r="20" spans="1:14" ht="31.15" customHeight="1" x14ac:dyDescent="0.25">
      <c r="D20" s="11"/>
      <c r="F20" s="16">
        <v>500</v>
      </c>
      <c r="H20" s="11"/>
    </row>
    <row r="22" spans="1:14" ht="15.75" thickBot="1" x14ac:dyDescent="0.3">
      <c r="B22" s="12"/>
      <c r="C22" s="12"/>
      <c r="D22" s="12"/>
      <c r="E22" s="12"/>
      <c r="F22" s="12"/>
      <c r="G22" s="12"/>
      <c r="H22" s="12"/>
      <c r="I22" s="12"/>
      <c r="J22" s="12"/>
    </row>
    <row r="23" spans="1:14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8.75" x14ac:dyDescent="0.25">
      <c r="A24"/>
      <c r="B24"/>
      <c r="C24"/>
      <c r="D24"/>
      <c r="E24" s="17"/>
      <c r="F24" s="17"/>
      <c r="G24" s="17"/>
      <c r="H24"/>
      <c r="I24"/>
      <c r="J24"/>
      <c r="K24"/>
      <c r="L24"/>
      <c r="M24"/>
      <c r="N24"/>
    </row>
    <row r="25" spans="1:14" ht="18.75" x14ac:dyDescent="0.25">
      <c r="A25"/>
      <c r="B25"/>
      <c r="C25"/>
      <c r="D25"/>
      <c r="E25" s="17"/>
      <c r="F25" s="17"/>
      <c r="G25" s="17"/>
      <c r="H25"/>
      <c r="I25"/>
      <c r="J25"/>
      <c r="K25"/>
      <c r="L25"/>
      <c r="M25"/>
      <c r="N25"/>
    </row>
    <row r="26" spans="1:14" ht="15.75" customHeight="1" x14ac:dyDescent="0.25">
      <c r="A26"/>
      <c r="B26"/>
      <c r="C26"/>
      <c r="D26" s="43" t="s">
        <v>1</v>
      </c>
      <c r="E26" s="43"/>
      <c r="F26" s="43"/>
      <c r="G26" s="43"/>
      <c r="H26" s="43"/>
      <c r="I26"/>
      <c r="J26"/>
      <c r="K26"/>
      <c r="L26"/>
      <c r="M26"/>
      <c r="N26"/>
    </row>
    <row r="27" spans="1:14" ht="14.25" customHeight="1" x14ac:dyDescent="0.25">
      <c r="A27"/>
      <c r="B27"/>
      <c r="C27"/>
      <c r="D27" s="43"/>
      <c r="E27" s="43"/>
      <c r="F27" s="43"/>
      <c r="G27" s="43"/>
      <c r="H27" s="43"/>
      <c r="I27"/>
      <c r="J27"/>
      <c r="K27"/>
      <c r="L27"/>
      <c r="M27"/>
      <c r="N27"/>
    </row>
    <row r="28" spans="1:14" x14ac:dyDescent="0.25">
      <c r="A28"/>
      <c r="B28"/>
      <c r="C28"/>
      <c r="D28" s="43"/>
      <c r="E28" s="43"/>
      <c r="F28" s="43"/>
      <c r="G28" s="43"/>
      <c r="H28" s="43"/>
      <c r="I28"/>
      <c r="J28"/>
      <c r="K28"/>
      <c r="L28"/>
      <c r="M28"/>
      <c r="N28"/>
    </row>
    <row r="29" spans="1:14" ht="32.65" customHeight="1" x14ac:dyDescent="0.25">
      <c r="A29"/>
      <c r="B29"/>
      <c r="C29"/>
      <c r="D29"/>
      <c r="E29"/>
      <c r="F29" s="18">
        <f>'Calcul 20'!K16</f>
        <v>67.476509095298752</v>
      </c>
      <c r="G29"/>
      <c r="H29"/>
      <c r="I29" s="13" t="s">
        <v>2</v>
      </c>
      <c r="J29"/>
      <c r="K29"/>
      <c r="L29"/>
      <c r="M29"/>
      <c r="N29"/>
    </row>
    <row r="30" spans="1:14" ht="18.75" x14ac:dyDescent="0.25">
      <c r="A30"/>
      <c r="B30"/>
      <c r="C30"/>
      <c r="D30"/>
      <c r="E30" s="17"/>
      <c r="F30" s="17"/>
      <c r="G30" s="17"/>
      <c r="H30"/>
      <c r="I30"/>
      <c r="J30"/>
      <c r="K30"/>
      <c r="L30"/>
      <c r="M30"/>
      <c r="N30"/>
    </row>
    <row r="31" spans="1:14" ht="18.75" x14ac:dyDescent="0.25">
      <c r="A31"/>
      <c r="B31"/>
      <c r="C31"/>
      <c r="D31"/>
      <c r="E31" s="17"/>
      <c r="F31" s="17"/>
      <c r="G31" s="17"/>
      <c r="H31"/>
      <c r="I31"/>
      <c r="J31"/>
      <c r="K31"/>
      <c r="L31"/>
      <c r="M31"/>
      <c r="N31"/>
    </row>
    <row r="32" spans="1:14" ht="14.25" customHeight="1" x14ac:dyDescent="0.25">
      <c r="A32"/>
      <c r="B32"/>
      <c r="C32"/>
      <c r="D32" s="43" t="s">
        <v>3</v>
      </c>
      <c r="E32" s="43"/>
      <c r="F32" s="43"/>
      <c r="G32" s="43"/>
      <c r="H32" s="43"/>
      <c r="I32"/>
      <c r="J32"/>
      <c r="K32"/>
      <c r="L32"/>
      <c r="M32"/>
      <c r="N32"/>
    </row>
    <row r="33" spans="1:14" ht="14.25" customHeight="1" x14ac:dyDescent="0.25">
      <c r="A33"/>
      <c r="B33"/>
      <c r="C33"/>
      <c r="D33" s="43"/>
      <c r="E33" s="43"/>
      <c r="F33" s="43"/>
      <c r="G33" s="43"/>
      <c r="H33" s="43"/>
      <c r="I33"/>
      <c r="J33"/>
      <c r="K33"/>
      <c r="L33"/>
      <c r="M33"/>
      <c r="N33"/>
    </row>
    <row r="34" spans="1:14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32.25" customHeight="1" x14ac:dyDescent="0.25">
      <c r="A35"/>
      <c r="B35"/>
      <c r="C35"/>
      <c r="D35"/>
      <c r="E35"/>
      <c r="F35" s="18">
        <f>'Calcul 21'!K17</f>
        <v>-328.95916705864352</v>
      </c>
      <c r="G35"/>
      <c r="H35"/>
      <c r="I35" s="14" t="s">
        <v>2</v>
      </c>
      <c r="J35"/>
      <c r="K35"/>
      <c r="L35"/>
      <c r="M35"/>
      <c r="N35"/>
    </row>
    <row r="36" spans="1:14" ht="18.75" x14ac:dyDescent="0.25">
      <c r="A36"/>
      <c r="B36"/>
      <c r="C36"/>
      <c r="D36"/>
      <c r="E36" s="17"/>
      <c r="F36" s="17"/>
      <c r="G36" s="17"/>
      <c r="H36"/>
      <c r="I36"/>
      <c r="J36"/>
      <c r="K36"/>
      <c r="L36"/>
      <c r="M36"/>
      <c r="N36"/>
    </row>
    <row r="37" spans="1:14" ht="18.75" x14ac:dyDescent="0.25">
      <c r="A37"/>
      <c r="B37"/>
      <c r="C37"/>
      <c r="D37"/>
      <c r="E37" s="17"/>
      <c r="F37" s="17"/>
      <c r="G37" s="17"/>
      <c r="H37"/>
      <c r="I37"/>
      <c r="J37"/>
      <c r="K37"/>
      <c r="L37"/>
      <c r="M37"/>
      <c r="N37"/>
    </row>
    <row r="38" spans="1:14" ht="14.25" customHeight="1" x14ac:dyDescent="0.25">
      <c r="A38"/>
      <c r="B38"/>
      <c r="C38"/>
      <c r="D38" s="43" t="s">
        <v>4</v>
      </c>
      <c r="E38" s="43"/>
      <c r="F38" s="43"/>
      <c r="G38" s="43"/>
      <c r="H38" s="43"/>
      <c r="I38"/>
      <c r="J38"/>
      <c r="K38"/>
      <c r="L38"/>
      <c r="M38"/>
      <c r="N38"/>
    </row>
    <row r="39" spans="1:14" ht="14.25" customHeight="1" x14ac:dyDescent="0.25">
      <c r="A39"/>
      <c r="B39"/>
      <c r="C39"/>
      <c r="D39" s="43"/>
      <c r="E39" s="43"/>
      <c r="F39" s="43"/>
      <c r="G39" s="43"/>
      <c r="H39" s="43"/>
      <c r="I39"/>
      <c r="J39"/>
      <c r="K39"/>
      <c r="L39"/>
      <c r="M39"/>
      <c r="N39"/>
    </row>
    <row r="40" spans="1:14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33.75" customHeight="1" x14ac:dyDescent="0.25">
      <c r="A41"/>
      <c r="B41"/>
      <c r="C41"/>
      <c r="D41"/>
      <c r="E41"/>
      <c r="F41" s="18">
        <f>'Calcul 22'!K17</f>
        <v>-1086.1090598961412</v>
      </c>
      <c r="G41"/>
      <c r="H41"/>
      <c r="I41" s="15" t="s">
        <v>2</v>
      </c>
      <c r="J41"/>
      <c r="K41"/>
      <c r="L41"/>
      <c r="M41"/>
      <c r="N41"/>
    </row>
    <row r="42" spans="1:14" ht="18.75" x14ac:dyDescent="0.25">
      <c r="A42"/>
      <c r="B42"/>
      <c r="C42"/>
      <c r="D42"/>
      <c r="E42" s="17"/>
      <c r="F42" s="17"/>
      <c r="G42" s="17"/>
      <c r="H42"/>
      <c r="I42"/>
      <c r="J42"/>
      <c r="K42"/>
      <c r="L42"/>
      <c r="M42"/>
      <c r="N42"/>
    </row>
    <row r="43" spans="1:14" ht="18.75" x14ac:dyDescent="0.25">
      <c r="A43"/>
      <c r="B43"/>
      <c r="C43"/>
      <c r="D43"/>
      <c r="E43" s="17"/>
      <c r="F43" s="17"/>
      <c r="G43" s="17"/>
      <c r="H43"/>
      <c r="I43"/>
      <c r="J43"/>
      <c r="K43"/>
      <c r="L43"/>
      <c r="M43"/>
      <c r="N43"/>
    </row>
    <row r="44" spans="1:14" ht="14.25" customHeight="1" x14ac:dyDescent="0.25">
      <c r="A44"/>
      <c r="B44"/>
      <c r="C44"/>
      <c r="D44" s="43" t="s">
        <v>5</v>
      </c>
      <c r="E44" s="43"/>
      <c r="F44" s="43"/>
      <c r="G44" s="43"/>
      <c r="H44" s="43"/>
      <c r="I44"/>
      <c r="J44"/>
      <c r="K44"/>
      <c r="L44"/>
      <c r="M44"/>
      <c r="N44"/>
    </row>
    <row r="45" spans="1:14" ht="14.25" customHeight="1" x14ac:dyDescent="0.25">
      <c r="A45"/>
      <c r="B45"/>
      <c r="C45"/>
      <c r="D45" s="43"/>
      <c r="E45" s="43"/>
      <c r="F45" s="43"/>
      <c r="G45" s="43"/>
      <c r="H45" s="43"/>
      <c r="I45"/>
      <c r="J45"/>
      <c r="K45"/>
      <c r="L45"/>
      <c r="M45"/>
      <c r="N45"/>
    </row>
    <row r="46" spans="1:14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28.9" customHeight="1" x14ac:dyDescent="0.25">
      <c r="A47"/>
      <c r="B47"/>
      <c r="C47"/>
      <c r="D47"/>
      <c r="E47"/>
      <c r="F47" s="18">
        <f>'Calcul 23'!K17</f>
        <v>-1564.041349011618</v>
      </c>
      <c r="G47"/>
      <c r="H47"/>
      <c r="I47" s="13" t="s">
        <v>2</v>
      </c>
      <c r="J47"/>
      <c r="K47"/>
      <c r="L47"/>
      <c r="M47"/>
      <c r="N47"/>
    </row>
    <row r="48" spans="1:14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19.5" thickBot="1" x14ac:dyDescent="0.3">
      <c r="A50"/>
      <c r="B50" s="19"/>
      <c r="C50" s="19"/>
      <c r="D50" s="19"/>
      <c r="E50" s="20"/>
      <c r="F50" s="20"/>
      <c r="G50" s="20"/>
      <c r="H50" s="19"/>
      <c r="I50" s="19"/>
      <c r="J50" s="19"/>
      <c r="K50"/>
      <c r="L50"/>
      <c r="M50"/>
      <c r="N50"/>
    </row>
    <row r="51" spans="1:14" ht="18.75" x14ac:dyDescent="0.25">
      <c r="A51"/>
      <c r="B51"/>
      <c r="C51"/>
      <c r="D51"/>
      <c r="E51" s="17"/>
      <c r="F51" s="17"/>
      <c r="G51" s="17"/>
      <c r="H51"/>
      <c r="I51"/>
      <c r="J51"/>
      <c r="K51"/>
      <c r="L51"/>
      <c r="M51"/>
      <c r="N51"/>
    </row>
    <row r="52" spans="1:14" ht="14.25" customHeight="1" x14ac:dyDescent="0.25">
      <c r="A52"/>
      <c r="B52"/>
      <c r="C52"/>
      <c r="D52" s="43" t="s">
        <v>6</v>
      </c>
      <c r="E52" s="43"/>
      <c r="F52" s="43"/>
      <c r="G52" s="43"/>
      <c r="H52" s="43"/>
      <c r="I52"/>
      <c r="J52"/>
      <c r="K52"/>
      <c r="L52"/>
      <c r="M52"/>
      <c r="N52"/>
    </row>
    <row r="53" spans="1:14" ht="14.25" customHeight="1" x14ac:dyDescent="0.25">
      <c r="A53"/>
      <c r="B53"/>
      <c r="C53"/>
      <c r="D53" s="43"/>
      <c r="E53" s="43"/>
      <c r="F53" s="43"/>
      <c r="G53" s="43"/>
      <c r="H53" s="43"/>
      <c r="I53"/>
      <c r="J53"/>
      <c r="K53"/>
      <c r="L53"/>
      <c r="M53"/>
      <c r="N53"/>
    </row>
    <row r="54" spans="1:14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28.5" customHeight="1" x14ac:dyDescent="0.25">
      <c r="A55"/>
      <c r="B55"/>
      <c r="C55"/>
      <c r="D55"/>
      <c r="E55"/>
      <c r="F55" s="18">
        <f>F29+F35+F41+F47</f>
        <v>-2911.6330668711039</v>
      </c>
      <c r="G55"/>
      <c r="H55"/>
      <c r="I55"/>
      <c r="J55"/>
      <c r="K55"/>
      <c r="L55"/>
      <c r="M55"/>
      <c r="N55"/>
    </row>
    <row r="56" spans="1:14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26.85" customHeight="1" x14ac:dyDescent="0.35">
      <c r="A57"/>
      <c r="B57" s="21" t="s">
        <v>7</v>
      </c>
      <c r="C57"/>
      <c r="D57"/>
      <c r="E57"/>
      <c r="F57" s="22">
        <f>'Calcul 2024'!K17</f>
        <v>-886.52681485912535</v>
      </c>
      <c r="G57"/>
      <c r="H57"/>
      <c r="I57"/>
      <c r="J57"/>
      <c r="K57"/>
      <c r="L57"/>
      <c r="M57"/>
      <c r="N57"/>
    </row>
    <row r="58" spans="1:14" ht="19.5" thickBot="1" x14ac:dyDescent="0.35">
      <c r="A58"/>
      <c r="B58" s="19"/>
      <c r="C58" s="19"/>
      <c r="D58" s="19"/>
      <c r="E58" s="23"/>
      <c r="F58" s="19"/>
      <c r="G58" s="19"/>
      <c r="H58" s="19"/>
      <c r="I58" s="19"/>
      <c r="J58" s="19"/>
      <c r="K58"/>
      <c r="L58"/>
      <c r="M58"/>
      <c r="N58"/>
    </row>
    <row r="59" spans="1:14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34.5" customHeight="1" x14ac:dyDescent="0.3">
      <c r="A60" s="42" t="s">
        <v>8</v>
      </c>
      <c r="B60" s="42"/>
      <c r="C60" s="42"/>
      <c r="D60" s="42"/>
      <c r="E60" s="42"/>
      <c r="F60" s="25">
        <f>'Calcul 23'!H17</f>
        <v>21860.969882618559</v>
      </c>
      <c r="G60"/>
      <c r="H60"/>
      <c r="I60"/>
      <c r="J60"/>
      <c r="K60"/>
      <c r="L60"/>
      <c r="M60"/>
      <c r="N60"/>
    </row>
    <row r="61" spans="1:14" x14ac:dyDescent="0.25">
      <c r="A61"/>
      <c r="B61"/>
      <c r="C61"/>
      <c r="D61"/>
      <c r="E61"/>
      <c r="F61" s="26"/>
      <c r="G61"/>
      <c r="H61"/>
      <c r="I61"/>
      <c r="J61"/>
      <c r="K61"/>
      <c r="L61"/>
      <c r="M61"/>
      <c r="N61"/>
    </row>
    <row r="62" spans="1:14" ht="18" customHeight="1" x14ac:dyDescent="0.3">
      <c r="A62" s="44" t="s">
        <v>9</v>
      </c>
      <c r="B62" s="44"/>
      <c r="C62" s="44"/>
      <c r="D62" s="44"/>
      <c r="E62" s="44"/>
      <c r="F62" s="25">
        <f>F47</f>
        <v>-1564.041349011618</v>
      </c>
      <c r="G62"/>
      <c r="H62"/>
      <c r="I62"/>
      <c r="J62"/>
      <c r="K62"/>
      <c r="L62"/>
      <c r="M62"/>
      <c r="N62"/>
    </row>
    <row r="63" spans="1:14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8.75" x14ac:dyDescent="0.3">
      <c r="A64" s="42" t="s">
        <v>10</v>
      </c>
      <c r="B64" s="42"/>
      <c r="C64" s="42"/>
      <c r="D64" s="42"/>
      <c r="E64" s="42"/>
      <c r="F64" s="27">
        <f>F62/F60</f>
        <v>-7.1544920349356125E-2</v>
      </c>
      <c r="G64"/>
      <c r="H64"/>
      <c r="I64"/>
      <c r="J64"/>
      <c r="K64"/>
      <c r="L64"/>
      <c r="M64"/>
      <c r="N64"/>
    </row>
    <row r="65" spans="1:14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8.75" x14ac:dyDescent="0.3">
      <c r="A66"/>
      <c r="B66" s="24" t="s">
        <v>11</v>
      </c>
      <c r="C66" s="24"/>
      <c r="D66" s="24"/>
      <c r="E66"/>
      <c r="F66" s="28">
        <f xml:space="preserve"> 3.65*F64*100</f>
        <v>-26.113895927514985</v>
      </c>
      <c r="G66"/>
      <c r="H66"/>
      <c r="I66"/>
      <c r="J66"/>
      <c r="K66"/>
      <c r="L66"/>
      <c r="M66"/>
      <c r="N66"/>
    </row>
    <row r="67" spans="1:14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18.75" x14ac:dyDescent="0.3">
      <c r="A69"/>
      <c r="B69" s="30" t="s">
        <v>12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14" x14ac:dyDescent="0.25">
      <c r="A70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/>
      <c r="B71" s="29">
        <v>45323</v>
      </c>
      <c r="C71" s="4"/>
      <c r="D71" s="29">
        <v>45261</v>
      </c>
      <c r="E71" s="4"/>
      <c r="F71" s="29">
        <v>44927</v>
      </c>
      <c r="G71" s="4"/>
      <c r="H71" s="29">
        <v>44713</v>
      </c>
      <c r="I71" s="4"/>
      <c r="J71" s="29">
        <v>44562</v>
      </c>
      <c r="K71" s="4"/>
      <c r="L71" s="29">
        <v>44197</v>
      </c>
      <c r="M71" s="4"/>
      <c r="N71" s="29">
        <v>43831</v>
      </c>
    </row>
    <row r="72" spans="1:14" x14ac:dyDescent="0.25">
      <c r="A72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25">
      <c r="A73"/>
      <c r="B73" s="5">
        <f>F13</f>
        <v>1200</v>
      </c>
      <c r="C73" s="5"/>
      <c r="D73" s="5">
        <f>B73/1.053</f>
        <v>1139.6011396011397</v>
      </c>
      <c r="E73" s="5"/>
      <c r="F73" s="4">
        <f>D73/1.008</f>
        <v>1130.5566861122418</v>
      </c>
      <c r="G73" s="5"/>
      <c r="H73" s="5">
        <f>F73/1.04</f>
        <v>1087.0737366463864</v>
      </c>
      <c r="I73" s="5"/>
      <c r="J73" s="5">
        <f>H73/1.011</f>
        <v>1075.2460303129442</v>
      </c>
      <c r="K73" s="5"/>
      <c r="L73" s="5">
        <f>J73/1.004</f>
        <v>1070.9621815865978</v>
      </c>
      <c r="M73" s="5"/>
      <c r="N73" s="5">
        <f>IF((L73&lt;2000),(L73/1.01),(L73/1.004))</f>
        <v>1060.3585956302948</v>
      </c>
    </row>
    <row r="74" spans="1:14" x14ac:dyDescent="0.25">
      <c r="A7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8.75" x14ac:dyDescent="0.3">
      <c r="A75"/>
      <c r="B75" s="30" t="s">
        <v>13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1:14" x14ac:dyDescent="0.25">
      <c r="A7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/>
      <c r="B77" s="29">
        <v>45323</v>
      </c>
      <c r="C77" s="4"/>
      <c r="D77" s="29">
        <v>45200</v>
      </c>
      <c r="E77" s="4"/>
      <c r="F77" s="29">
        <v>44835</v>
      </c>
      <c r="G77" s="4"/>
      <c r="H77" s="29">
        <v>44470</v>
      </c>
      <c r="I77" s="4"/>
      <c r="J77" s="29">
        <v>43831</v>
      </c>
      <c r="K77" s="4"/>
      <c r="L77" s="4"/>
      <c r="M77" s="4"/>
      <c r="N77" s="4"/>
    </row>
    <row r="78" spans="1:14" x14ac:dyDescent="0.25">
      <c r="A78"/>
      <c r="B78" s="4"/>
      <c r="C78" s="4"/>
      <c r="D78" s="4"/>
      <c r="E78" s="4"/>
      <c r="F78" s="4"/>
      <c r="G78" s="4"/>
      <c r="H78" s="4"/>
      <c r="I78" s="4"/>
      <c r="J78" s="4"/>
      <c r="K78" s="5"/>
      <c r="L78" s="4"/>
      <c r="M78" s="4"/>
      <c r="N78" s="4"/>
    </row>
    <row r="79" spans="1:14" x14ac:dyDescent="0.25">
      <c r="A79"/>
      <c r="B79" s="5">
        <f>F20</f>
        <v>500</v>
      </c>
      <c r="C79" s="5"/>
      <c r="D79" s="5">
        <f>B79/1.049</f>
        <v>476.64442326024789</v>
      </c>
      <c r="E79" s="5"/>
      <c r="F79" s="5">
        <f>D79/1.051</f>
        <v>453.51515058063552</v>
      </c>
      <c r="G79" s="5"/>
      <c r="H79" s="5">
        <f>F79/1.01</f>
        <v>449.02490156498567</v>
      </c>
      <c r="I79" s="5"/>
      <c r="J79" s="5">
        <f>H79</f>
        <v>449.02490156498567</v>
      </c>
      <c r="K79" s="5"/>
      <c r="L79" s="4"/>
      <c r="M79" s="4"/>
      <c r="N79" s="4"/>
    </row>
    <row r="80" spans="1:14" x14ac:dyDescent="0.25">
      <c r="A80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</sheetData>
  <sheetProtection algorithmName="SHA-512" hashValue="QU2dVzoRUJnM5oUhoJSnzQFBUZEJTzwGGvkD1AWW2iCRPZPe1V9r6cau+AuuGsn4Be9RTV3FhHChiMGmnH7SKg==" saltValue="7NYr9idLqvtGdL6n94Ej4Q==" spinCount="100000" sheet="1" objects="1" scenarios="1"/>
  <mergeCells count="14">
    <mergeCell ref="B69:N69"/>
    <mergeCell ref="B75:N75"/>
    <mergeCell ref="B2:B6"/>
    <mergeCell ref="D3:H5"/>
    <mergeCell ref="D8:H11"/>
    <mergeCell ref="A64:E64"/>
    <mergeCell ref="D16:H18"/>
    <mergeCell ref="D26:H28"/>
    <mergeCell ref="A60:E60"/>
    <mergeCell ref="A62:E62"/>
    <mergeCell ref="D32:H33"/>
    <mergeCell ref="D38:H39"/>
    <mergeCell ref="D44:H45"/>
    <mergeCell ref="D52:H53"/>
  </mergeCells>
  <hyperlinks>
    <hyperlink ref="I29" location="'Calcul 20'!A1" display="Voir le calcul" xr:uid="{1880A4C1-00C9-4053-8A4E-D047553933A5}"/>
    <hyperlink ref="I35" location="'Calcul 21'!A1" display="'Calcul 21'!A1" xr:uid="{AF5173D4-EAF7-4834-9D4D-EF2DDDBAEEE7}"/>
    <hyperlink ref="I41" location="'Calcul 22'!A1" display="'Calcul 22'!A1" xr:uid="{0BB8C036-D3E6-4713-B24B-1D1059E3F447}"/>
    <hyperlink ref="I47" location="'Calcul 23'!A1" display="Voir le calcul" xr:uid="{A26CBC9F-37F5-42CF-9B34-52F4FBDC839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A1314-F5E5-4D8F-A5EF-32E4AC321825}">
  <dimension ref="A1:K16"/>
  <sheetViews>
    <sheetView topLeftCell="A2" workbookViewId="0">
      <selection activeCell="E4" sqref="E4"/>
    </sheetView>
  </sheetViews>
  <sheetFormatPr baseColWidth="10" defaultColWidth="11.42578125" defaultRowHeight="15" x14ac:dyDescent="0.25"/>
  <cols>
    <col min="2" max="2" width="14" bestFit="1" customWidth="1"/>
    <col min="4" max="4" width="11.7109375" customWidth="1"/>
    <col min="8" max="8" width="12" bestFit="1" customWidth="1"/>
  </cols>
  <sheetData>
    <row r="1" spans="1:11" ht="26.25" x14ac:dyDescent="0.4">
      <c r="A1" s="45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s="1" customFormat="1" ht="94.5" x14ac:dyDescent="0.25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</row>
    <row r="3" spans="1:11" x14ac:dyDescent="0.25">
      <c r="A3" s="3">
        <v>43831</v>
      </c>
      <c r="B3" s="5">
        <f>Feuil2!F13</f>
        <v>1200</v>
      </c>
      <c r="C3" s="4">
        <f>IF((B3&lt;2000),(1),0.3)</f>
        <v>1</v>
      </c>
      <c r="D3" s="5">
        <f>IF((B3&lt;2000),(B3*1%),(B3*0.4%))</f>
        <v>12</v>
      </c>
      <c r="E3" s="5">
        <f>Feuil2!F20</f>
        <v>500</v>
      </c>
      <c r="F3" s="4">
        <v>0</v>
      </c>
      <c r="G3" s="5">
        <f>(E3*F3)/100</f>
        <v>0</v>
      </c>
      <c r="H3" s="5">
        <f>B3+E3</f>
        <v>1700</v>
      </c>
      <c r="I3" s="9">
        <v>0</v>
      </c>
      <c r="J3" s="5">
        <f>H3*I3/100+H3</f>
        <v>1700</v>
      </c>
      <c r="K3" s="5">
        <f>H3-J3</f>
        <v>0</v>
      </c>
    </row>
    <row r="4" spans="1:11" x14ac:dyDescent="0.25">
      <c r="A4" s="3">
        <v>43862</v>
      </c>
      <c r="B4" s="5">
        <f>SUM(B3+D3)</f>
        <v>1212</v>
      </c>
      <c r="C4" s="4">
        <v>0</v>
      </c>
      <c r="D4" s="5">
        <f>B4*C4</f>
        <v>0</v>
      </c>
      <c r="E4" s="5">
        <f>E3+G3</f>
        <v>500</v>
      </c>
      <c r="F4" s="4">
        <v>0</v>
      </c>
      <c r="G4" s="5">
        <f t="shared" ref="G4:G14" si="0">(E4*F4)/100</f>
        <v>0</v>
      </c>
      <c r="H4" s="5">
        <f t="shared" ref="H4:H14" si="1">B4+E4</f>
        <v>1712</v>
      </c>
      <c r="I4" s="9">
        <v>0.03</v>
      </c>
      <c r="J4" s="5">
        <f>J3*I4/100+J3</f>
        <v>1700.51</v>
      </c>
      <c r="K4" s="5">
        <f t="shared" ref="K4:K14" si="2">H4-J4</f>
        <v>11.490000000000009</v>
      </c>
    </row>
    <row r="5" spans="1:11" x14ac:dyDescent="0.25">
      <c r="A5" s="3">
        <v>43891</v>
      </c>
      <c r="B5" s="5">
        <f>SUM(B4+D4)</f>
        <v>1212</v>
      </c>
      <c r="C5" s="4">
        <v>0</v>
      </c>
      <c r="D5" s="5">
        <f t="shared" ref="D5:D14" si="3">B5*C5</f>
        <v>0</v>
      </c>
      <c r="E5" s="5">
        <f t="shared" ref="E5:E14" si="4">E4+G4</f>
        <v>500</v>
      </c>
      <c r="F5" s="4">
        <v>0</v>
      </c>
      <c r="G5" s="5">
        <f t="shared" si="0"/>
        <v>0</v>
      </c>
      <c r="H5" s="5">
        <f t="shared" si="1"/>
        <v>1712</v>
      </c>
      <c r="I5" s="9">
        <v>7.0000000000000007E-2</v>
      </c>
      <c r="J5" s="5">
        <f t="shared" ref="J5:J14" si="5">J4*I5/100+J4</f>
        <v>1701.7003569999999</v>
      </c>
      <c r="K5" s="5">
        <f t="shared" si="2"/>
        <v>10.29964300000006</v>
      </c>
    </row>
    <row r="6" spans="1:11" x14ac:dyDescent="0.25">
      <c r="A6" s="3">
        <v>43922</v>
      </c>
      <c r="B6" s="5">
        <f t="shared" ref="B6:B14" si="6">SUM(B5+D5)</f>
        <v>1212</v>
      </c>
      <c r="C6" s="4">
        <v>0</v>
      </c>
      <c r="D6" s="5">
        <f t="shared" si="3"/>
        <v>0</v>
      </c>
      <c r="E6" s="5">
        <f t="shared" si="4"/>
        <v>500</v>
      </c>
      <c r="F6" s="4">
        <v>0</v>
      </c>
      <c r="G6" s="5">
        <f t="shared" si="0"/>
        <v>0</v>
      </c>
      <c r="H6" s="5">
        <f t="shared" si="1"/>
        <v>1712</v>
      </c>
      <c r="I6" s="9">
        <v>-0.02</v>
      </c>
      <c r="J6" s="5">
        <f t="shared" si="5"/>
        <v>1701.3600169285999</v>
      </c>
      <c r="K6" s="5">
        <f t="shared" si="2"/>
        <v>10.639983071400138</v>
      </c>
    </row>
    <row r="7" spans="1:11" x14ac:dyDescent="0.25">
      <c r="A7" s="3">
        <v>43952</v>
      </c>
      <c r="B7" s="5">
        <f t="shared" si="6"/>
        <v>1212</v>
      </c>
      <c r="C7" s="4">
        <v>0</v>
      </c>
      <c r="D7" s="5">
        <f t="shared" si="3"/>
        <v>0</v>
      </c>
      <c r="E7" s="5">
        <f t="shared" si="4"/>
        <v>500</v>
      </c>
      <c r="F7" s="4">
        <v>0</v>
      </c>
      <c r="G7" s="5">
        <f t="shared" si="0"/>
        <v>0</v>
      </c>
      <c r="H7" s="5">
        <f t="shared" si="1"/>
        <v>1712</v>
      </c>
      <c r="I7" s="9">
        <v>0.16</v>
      </c>
      <c r="J7" s="5">
        <f t="shared" si="5"/>
        <v>1704.0821929556855</v>
      </c>
      <c r="K7" s="5">
        <f t="shared" si="2"/>
        <v>7.9178070443144861</v>
      </c>
    </row>
    <row r="8" spans="1:11" x14ac:dyDescent="0.25">
      <c r="A8" s="3">
        <v>43983</v>
      </c>
      <c r="B8" s="5">
        <f t="shared" si="6"/>
        <v>1212</v>
      </c>
      <c r="C8" s="4">
        <v>0</v>
      </c>
      <c r="D8" s="5">
        <f t="shared" si="3"/>
        <v>0</v>
      </c>
      <c r="E8" s="5">
        <f t="shared" si="4"/>
        <v>500</v>
      </c>
      <c r="F8" s="4">
        <v>0</v>
      </c>
      <c r="G8" s="5">
        <f t="shared" si="0"/>
        <v>0</v>
      </c>
      <c r="H8" s="5">
        <f t="shared" si="1"/>
        <v>1712</v>
      </c>
      <c r="I8" s="9">
        <v>0.09</v>
      </c>
      <c r="J8" s="5">
        <f t="shared" si="5"/>
        <v>1705.6158669293457</v>
      </c>
      <c r="K8" s="5">
        <f t="shared" si="2"/>
        <v>6.3841330706543431</v>
      </c>
    </row>
    <row r="9" spans="1:11" x14ac:dyDescent="0.25">
      <c r="A9" s="3">
        <v>44013</v>
      </c>
      <c r="B9" s="5">
        <f t="shared" si="6"/>
        <v>1212</v>
      </c>
      <c r="C9" s="4">
        <v>0</v>
      </c>
      <c r="D9" s="5">
        <f t="shared" si="3"/>
        <v>0</v>
      </c>
      <c r="E9" s="5">
        <f t="shared" si="4"/>
        <v>500</v>
      </c>
      <c r="F9" s="4">
        <v>0</v>
      </c>
      <c r="G9" s="5">
        <f t="shared" si="0"/>
        <v>0</v>
      </c>
      <c r="H9" s="5">
        <f t="shared" si="1"/>
        <v>1712</v>
      </c>
      <c r="I9" s="9">
        <v>0.41</v>
      </c>
      <c r="J9" s="5">
        <f t="shared" si="5"/>
        <v>1712.6088919837559</v>
      </c>
      <c r="K9" s="5">
        <f t="shared" si="2"/>
        <v>-0.60889198375593878</v>
      </c>
    </row>
    <row r="10" spans="1:11" x14ac:dyDescent="0.25">
      <c r="A10" s="3">
        <v>44044</v>
      </c>
      <c r="B10" s="5">
        <f t="shared" si="6"/>
        <v>1212</v>
      </c>
      <c r="C10" s="4">
        <v>0</v>
      </c>
      <c r="D10" s="5">
        <f t="shared" si="3"/>
        <v>0</v>
      </c>
      <c r="E10" s="5">
        <f t="shared" si="4"/>
        <v>500</v>
      </c>
      <c r="F10" s="4">
        <v>0</v>
      </c>
      <c r="G10" s="5">
        <f t="shared" si="0"/>
        <v>0</v>
      </c>
      <c r="H10" s="5">
        <f t="shared" si="1"/>
        <v>1712</v>
      </c>
      <c r="I10" s="9">
        <v>-0.11</v>
      </c>
      <c r="J10" s="5">
        <f t="shared" si="5"/>
        <v>1710.7250222025739</v>
      </c>
      <c r="K10" s="5">
        <f t="shared" si="2"/>
        <v>1.2749777974261178</v>
      </c>
    </row>
    <row r="11" spans="1:11" x14ac:dyDescent="0.25">
      <c r="A11" s="3">
        <v>44075</v>
      </c>
      <c r="B11" s="5">
        <f t="shared" si="6"/>
        <v>1212</v>
      </c>
      <c r="C11" s="4">
        <v>0</v>
      </c>
      <c r="D11" s="5">
        <f t="shared" si="3"/>
        <v>0</v>
      </c>
      <c r="E11" s="5">
        <f t="shared" si="4"/>
        <v>500</v>
      </c>
      <c r="F11" s="4">
        <v>0</v>
      </c>
      <c r="G11" s="5">
        <f t="shared" si="0"/>
        <v>0</v>
      </c>
      <c r="H11" s="5">
        <f t="shared" si="1"/>
        <v>1712</v>
      </c>
      <c r="I11" s="9">
        <v>-0.56000000000000005</v>
      </c>
      <c r="J11" s="5">
        <f t="shared" si="5"/>
        <v>1701.1449620782394</v>
      </c>
      <c r="K11" s="5">
        <f t="shared" si="2"/>
        <v>10.855037921760641</v>
      </c>
    </row>
    <row r="12" spans="1:11" x14ac:dyDescent="0.25">
      <c r="A12" s="3">
        <v>44105</v>
      </c>
      <c r="B12" s="5">
        <f t="shared" si="6"/>
        <v>1212</v>
      </c>
      <c r="C12" s="4">
        <v>0</v>
      </c>
      <c r="D12" s="5">
        <f t="shared" si="3"/>
        <v>0</v>
      </c>
      <c r="E12" s="5">
        <f t="shared" si="4"/>
        <v>500</v>
      </c>
      <c r="F12" s="4">
        <v>0</v>
      </c>
      <c r="G12" s="5">
        <f t="shared" si="0"/>
        <v>0</v>
      </c>
      <c r="H12" s="5">
        <f t="shared" si="1"/>
        <v>1712</v>
      </c>
      <c r="I12" s="9">
        <v>0.23</v>
      </c>
      <c r="J12" s="5">
        <f t="shared" si="5"/>
        <v>1705.0575954910194</v>
      </c>
      <c r="K12" s="5">
        <f t="shared" si="2"/>
        <v>6.9424045089806441</v>
      </c>
    </row>
    <row r="13" spans="1:11" x14ac:dyDescent="0.25">
      <c r="A13" s="3">
        <v>44136</v>
      </c>
      <c r="B13" s="5">
        <f t="shared" si="6"/>
        <v>1212</v>
      </c>
      <c r="C13" s="4">
        <v>0</v>
      </c>
      <c r="D13" s="5">
        <f t="shared" si="3"/>
        <v>0</v>
      </c>
      <c r="E13" s="5">
        <f t="shared" si="4"/>
        <v>500</v>
      </c>
      <c r="F13" s="4">
        <v>0</v>
      </c>
      <c r="G13" s="5">
        <f t="shared" si="0"/>
        <v>0</v>
      </c>
      <c r="H13" s="5">
        <f t="shared" si="1"/>
        <v>1712</v>
      </c>
      <c r="I13" s="9">
        <v>0.22</v>
      </c>
      <c r="J13" s="5">
        <f t="shared" si="5"/>
        <v>1708.8087222010995</v>
      </c>
      <c r="K13" s="5">
        <f t="shared" si="2"/>
        <v>3.1912777989005008</v>
      </c>
    </row>
    <row r="14" spans="1:11" x14ac:dyDescent="0.25">
      <c r="A14" s="3">
        <v>44166</v>
      </c>
      <c r="B14" s="5">
        <f t="shared" si="6"/>
        <v>1212</v>
      </c>
      <c r="C14" s="4">
        <v>0</v>
      </c>
      <c r="D14" s="5">
        <f t="shared" si="3"/>
        <v>0</v>
      </c>
      <c r="E14" s="5">
        <f t="shared" si="4"/>
        <v>500</v>
      </c>
      <c r="F14" s="4">
        <v>0</v>
      </c>
      <c r="G14" s="5">
        <f t="shared" si="0"/>
        <v>0</v>
      </c>
      <c r="H14" s="5">
        <f t="shared" si="1"/>
        <v>1712</v>
      </c>
      <c r="I14" s="9">
        <v>0.24</v>
      </c>
      <c r="J14" s="5">
        <f t="shared" si="5"/>
        <v>1712.9098631343822</v>
      </c>
      <c r="K14" s="5">
        <f t="shared" si="2"/>
        <v>-0.90986313438224897</v>
      </c>
    </row>
    <row r="15" spans="1:11" x14ac:dyDescent="0.25">
      <c r="A15" s="4"/>
      <c r="B15" s="4"/>
      <c r="C15" s="4"/>
      <c r="D15" s="5"/>
      <c r="E15" s="5"/>
      <c r="F15" s="4"/>
      <c r="G15" s="4"/>
      <c r="H15" s="4"/>
      <c r="I15" s="4"/>
      <c r="J15" s="5"/>
      <c r="K15" s="5"/>
    </row>
    <row r="16" spans="1:11" ht="28.9" customHeight="1" x14ac:dyDescent="0.25">
      <c r="A16" s="6" t="s">
        <v>26</v>
      </c>
      <c r="B16" s="6"/>
      <c r="C16" s="6"/>
      <c r="D16" s="6"/>
      <c r="E16" s="6"/>
      <c r="F16" s="6"/>
      <c r="G16" s="6"/>
      <c r="H16" s="7">
        <f>SUM(H3:H15)</f>
        <v>20532</v>
      </c>
      <c r="I16" s="6"/>
      <c r="J16" s="6"/>
      <c r="K16" s="7">
        <f>SUM(K3:K15)</f>
        <v>67.476509095298752</v>
      </c>
    </row>
  </sheetData>
  <sheetProtection algorithmName="SHA-512" hashValue="Xex+cRSBbLXlIqbwj5U//8P1K82wVDEUDulCVj0YWrE4Ie+5ftUcsIseEgRarU7M9bs5OfwZhJX74UnlPNnQwQ==" saltValue="UYz0YxDEammV0ojHiuNxXQ==" spinCount="100000" sheet="1" objects="1" scenarios="1"/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0CED5-714B-468F-86AD-3B89A9041DFF}">
  <dimension ref="A1:K17"/>
  <sheetViews>
    <sheetView workbookViewId="0">
      <selection activeCell="H17" sqref="H17"/>
    </sheetView>
  </sheetViews>
  <sheetFormatPr baseColWidth="10" defaultColWidth="11.42578125" defaultRowHeight="15" x14ac:dyDescent="0.25"/>
  <cols>
    <col min="8" max="8" width="12" bestFit="1" customWidth="1"/>
  </cols>
  <sheetData>
    <row r="1" spans="1:11" ht="26.25" x14ac:dyDescent="0.4">
      <c r="A1" s="45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94.5" x14ac:dyDescent="0.25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</row>
    <row r="3" spans="1:11" ht="15.75" x14ac:dyDescent="0.25">
      <c r="A3" s="2" t="s">
        <v>28</v>
      </c>
      <c r="B3" s="8">
        <f>'Calcul 20'!B14</f>
        <v>1212</v>
      </c>
      <c r="C3" s="2"/>
      <c r="D3" s="2"/>
      <c r="E3" s="8">
        <f>'Calcul 20'!E14</f>
        <v>500</v>
      </c>
      <c r="F3" s="2"/>
      <c r="G3" s="2"/>
      <c r="H3" s="2"/>
      <c r="I3" s="2"/>
      <c r="J3" s="8">
        <f>'Calcul 20'!J14</f>
        <v>1712.9098631343822</v>
      </c>
      <c r="K3" s="2"/>
    </row>
    <row r="4" spans="1:11" x14ac:dyDescent="0.25">
      <c r="A4" s="3">
        <v>44197</v>
      </c>
      <c r="B4" s="5">
        <f>'Calcul 20'!B14</f>
        <v>1212</v>
      </c>
      <c r="C4" s="4">
        <v>0.4</v>
      </c>
      <c r="D4" s="5">
        <f>B4*C4/100</f>
        <v>4.8479999999999999</v>
      </c>
      <c r="E4" s="5">
        <f>'Calcul 20'!E14</f>
        <v>500</v>
      </c>
      <c r="F4" s="4">
        <v>0</v>
      </c>
      <c r="G4" s="5">
        <f>(E4*F4)/100</f>
        <v>0</v>
      </c>
      <c r="H4" s="5">
        <f>B4+E4</f>
        <v>1712</v>
      </c>
      <c r="I4" s="4">
        <v>0.26</v>
      </c>
      <c r="J4" s="5">
        <f>J3*I4/100+J3</f>
        <v>1717.3634287785317</v>
      </c>
      <c r="K4" s="5">
        <f>H4-J4</f>
        <v>-5.3634287785316701</v>
      </c>
    </row>
    <row r="5" spans="1:11" x14ac:dyDescent="0.25">
      <c r="A5" s="3">
        <v>44228</v>
      </c>
      <c r="B5" s="5">
        <f>SUM(B4+D4)</f>
        <v>1216.848</v>
      </c>
      <c r="C5" s="4">
        <v>0</v>
      </c>
      <c r="D5" s="5">
        <f>B5*C5</f>
        <v>0</v>
      </c>
      <c r="E5" s="5">
        <f>E4+G4</f>
        <v>500</v>
      </c>
      <c r="F5" s="4">
        <v>0</v>
      </c>
      <c r="G5" s="5">
        <f t="shared" ref="G5:G15" si="0">(E5*F5)/100</f>
        <v>0</v>
      </c>
      <c r="H5" s="5">
        <f t="shared" ref="H5:H15" si="1">B5+E5</f>
        <v>1716.848</v>
      </c>
      <c r="I5" s="4">
        <v>0.04</v>
      </c>
      <c r="J5" s="5">
        <f>J4*I5/100+J4</f>
        <v>1718.0503741500431</v>
      </c>
      <c r="K5" s="5">
        <f t="shared" ref="K5:K15" si="2">H5-J5</f>
        <v>-1.2023741500431697</v>
      </c>
    </row>
    <row r="6" spans="1:11" x14ac:dyDescent="0.25">
      <c r="A6" s="3">
        <v>44256</v>
      </c>
      <c r="B6" s="5">
        <f>SUM(B5+D5)</f>
        <v>1216.848</v>
      </c>
      <c r="C6" s="4">
        <v>0</v>
      </c>
      <c r="D6" s="5">
        <f t="shared" ref="D6:D15" si="3">B6*C6</f>
        <v>0</v>
      </c>
      <c r="E6" s="5">
        <f t="shared" ref="E6:E15" si="4">E5+G5</f>
        <v>500</v>
      </c>
      <c r="F6" s="4">
        <v>0</v>
      </c>
      <c r="G6" s="5">
        <f t="shared" si="0"/>
        <v>0</v>
      </c>
      <c r="H6" s="5">
        <f t="shared" si="1"/>
        <v>1716.848</v>
      </c>
      <c r="I6" s="4">
        <v>0.69</v>
      </c>
      <c r="J6" s="5">
        <f>J5*I6/100+J5</f>
        <v>1729.9049217316783</v>
      </c>
      <c r="K6" s="5">
        <f t="shared" si="2"/>
        <v>-13.056921731678358</v>
      </c>
    </row>
    <row r="7" spans="1:11" x14ac:dyDescent="0.25">
      <c r="A7" s="3">
        <v>44287</v>
      </c>
      <c r="B7" s="5">
        <f t="shared" ref="B7:B15" si="5">SUM(B6+D6)</f>
        <v>1216.848</v>
      </c>
      <c r="C7" s="4">
        <v>0</v>
      </c>
      <c r="D7" s="5">
        <f t="shared" si="3"/>
        <v>0</v>
      </c>
      <c r="E7" s="5">
        <f t="shared" si="4"/>
        <v>500</v>
      </c>
      <c r="F7" s="4">
        <v>0</v>
      </c>
      <c r="G7" s="5">
        <f t="shared" si="0"/>
        <v>0</v>
      </c>
      <c r="H7" s="5">
        <f t="shared" si="1"/>
        <v>1716.848</v>
      </c>
      <c r="I7" s="4">
        <v>0.21</v>
      </c>
      <c r="J7" s="5">
        <f>J6*I7/100+J6</f>
        <v>1733.5377220673149</v>
      </c>
      <c r="K7" s="5">
        <f t="shared" si="2"/>
        <v>-16.68972206731496</v>
      </c>
    </row>
    <row r="8" spans="1:11" x14ac:dyDescent="0.25">
      <c r="A8" s="3">
        <v>44317</v>
      </c>
      <c r="B8" s="5">
        <f t="shared" si="5"/>
        <v>1216.848</v>
      </c>
      <c r="C8" s="4">
        <v>0</v>
      </c>
      <c r="D8" s="5">
        <f t="shared" si="3"/>
        <v>0</v>
      </c>
      <c r="E8" s="5">
        <f t="shared" si="4"/>
        <v>500</v>
      </c>
      <c r="F8" s="4">
        <v>0</v>
      </c>
      <c r="G8" s="5">
        <f t="shared" si="0"/>
        <v>0</v>
      </c>
      <c r="H8" s="5">
        <f t="shared" si="1"/>
        <v>1716.848</v>
      </c>
      <c r="I8" s="4">
        <v>0.34</v>
      </c>
      <c r="J8" s="5">
        <f t="shared" ref="J8:J15" si="6">J7*I8/100+J7</f>
        <v>1739.4317503223438</v>
      </c>
      <c r="K8" s="5">
        <f t="shared" si="2"/>
        <v>-22.583750322343803</v>
      </c>
    </row>
    <row r="9" spans="1:11" x14ac:dyDescent="0.25">
      <c r="A9" s="3">
        <v>44348</v>
      </c>
      <c r="B9" s="5">
        <f t="shared" si="5"/>
        <v>1216.848</v>
      </c>
      <c r="C9" s="4">
        <v>0</v>
      </c>
      <c r="D9" s="5">
        <f t="shared" si="3"/>
        <v>0</v>
      </c>
      <c r="E9" s="5">
        <f t="shared" si="4"/>
        <v>500</v>
      </c>
      <c r="F9" s="4">
        <v>0</v>
      </c>
      <c r="G9" s="5">
        <f t="shared" si="0"/>
        <v>0</v>
      </c>
      <c r="H9" s="5">
        <f t="shared" si="1"/>
        <v>1716.848</v>
      </c>
      <c r="I9" s="4">
        <v>0.18</v>
      </c>
      <c r="J9" s="5">
        <f t="shared" si="6"/>
        <v>1742.5627274729241</v>
      </c>
      <c r="K9" s="5">
        <f t="shared" si="2"/>
        <v>-25.714727472924096</v>
      </c>
    </row>
    <row r="10" spans="1:11" x14ac:dyDescent="0.25">
      <c r="A10" s="3">
        <v>44378</v>
      </c>
      <c r="B10" s="5">
        <f t="shared" si="5"/>
        <v>1216.848</v>
      </c>
      <c r="C10" s="4">
        <v>0</v>
      </c>
      <c r="D10" s="5">
        <f t="shared" si="3"/>
        <v>0</v>
      </c>
      <c r="E10" s="5">
        <f t="shared" si="4"/>
        <v>500</v>
      </c>
      <c r="F10" s="4">
        <v>0</v>
      </c>
      <c r="G10" s="5">
        <f t="shared" si="0"/>
        <v>0</v>
      </c>
      <c r="H10" s="5">
        <f t="shared" si="1"/>
        <v>1716.848</v>
      </c>
      <c r="I10" s="4">
        <v>7.0000000000000007E-2</v>
      </c>
      <c r="J10" s="5">
        <f t="shared" si="6"/>
        <v>1743.7825213821552</v>
      </c>
      <c r="K10" s="5">
        <f t="shared" si="2"/>
        <v>-26.934521382155253</v>
      </c>
    </row>
    <row r="11" spans="1:11" x14ac:dyDescent="0.25">
      <c r="A11" s="3">
        <v>44409</v>
      </c>
      <c r="B11" s="5">
        <f t="shared" si="5"/>
        <v>1216.848</v>
      </c>
      <c r="C11" s="4">
        <v>0</v>
      </c>
      <c r="D11" s="5">
        <f t="shared" si="3"/>
        <v>0</v>
      </c>
      <c r="E11" s="5">
        <f t="shared" si="4"/>
        <v>500</v>
      </c>
      <c r="F11" s="4">
        <v>0</v>
      </c>
      <c r="G11" s="5">
        <f t="shared" si="0"/>
        <v>0</v>
      </c>
      <c r="H11" s="5">
        <f t="shared" si="1"/>
        <v>1716.848</v>
      </c>
      <c r="I11" s="4">
        <v>0.69</v>
      </c>
      <c r="J11" s="5">
        <f t="shared" si="6"/>
        <v>1755.8146207796922</v>
      </c>
      <c r="K11" s="5">
        <f t="shared" si="2"/>
        <v>-38.966620779692221</v>
      </c>
    </row>
    <row r="12" spans="1:11" x14ac:dyDescent="0.25">
      <c r="A12" s="3">
        <v>44440</v>
      </c>
      <c r="B12" s="5">
        <f t="shared" si="5"/>
        <v>1216.848</v>
      </c>
      <c r="C12" s="4">
        <v>0</v>
      </c>
      <c r="D12" s="5">
        <f t="shared" si="3"/>
        <v>0</v>
      </c>
      <c r="E12" s="5">
        <f t="shared" si="4"/>
        <v>500</v>
      </c>
      <c r="F12" s="4">
        <v>0</v>
      </c>
      <c r="G12" s="5">
        <f t="shared" si="0"/>
        <v>0</v>
      </c>
      <c r="H12" s="5">
        <f t="shared" si="1"/>
        <v>1716.848</v>
      </c>
      <c r="I12" s="4">
        <v>-0.2</v>
      </c>
      <c r="J12" s="5">
        <f t="shared" si="6"/>
        <v>1752.3029915381328</v>
      </c>
      <c r="K12" s="5">
        <f t="shared" si="2"/>
        <v>-35.454991538132845</v>
      </c>
    </row>
    <row r="13" spans="1:11" x14ac:dyDescent="0.25">
      <c r="A13" s="3">
        <v>44470</v>
      </c>
      <c r="B13" s="5">
        <f t="shared" si="5"/>
        <v>1216.848</v>
      </c>
      <c r="C13" s="4">
        <v>0</v>
      </c>
      <c r="D13" s="5">
        <f t="shared" si="3"/>
        <v>0</v>
      </c>
      <c r="E13" s="5">
        <f t="shared" si="4"/>
        <v>500</v>
      </c>
      <c r="F13" s="4">
        <v>0</v>
      </c>
      <c r="G13" s="5">
        <f t="shared" si="0"/>
        <v>0</v>
      </c>
      <c r="H13" s="5">
        <f t="shared" si="1"/>
        <v>1716.848</v>
      </c>
      <c r="I13" s="4">
        <v>0.44</v>
      </c>
      <c r="J13" s="5">
        <f t="shared" si="6"/>
        <v>1760.0131247009006</v>
      </c>
      <c r="K13" s="5">
        <f t="shared" si="2"/>
        <v>-43.165124700900606</v>
      </c>
    </row>
    <row r="14" spans="1:11" x14ac:dyDescent="0.25">
      <c r="A14" s="3">
        <v>44501</v>
      </c>
      <c r="B14" s="5">
        <f t="shared" si="5"/>
        <v>1216.848</v>
      </c>
      <c r="C14" s="4">
        <v>0</v>
      </c>
      <c r="D14" s="5">
        <f t="shared" si="3"/>
        <v>0</v>
      </c>
      <c r="E14" s="5">
        <f t="shared" si="4"/>
        <v>500</v>
      </c>
      <c r="F14" s="4">
        <v>1</v>
      </c>
      <c r="G14" s="5">
        <f t="shared" si="0"/>
        <v>5</v>
      </c>
      <c r="H14" s="5">
        <f t="shared" si="1"/>
        <v>1716.848</v>
      </c>
      <c r="I14" s="4">
        <v>0.41</v>
      </c>
      <c r="J14" s="5">
        <f t="shared" si="6"/>
        <v>1767.2291785121743</v>
      </c>
      <c r="K14" s="5">
        <f t="shared" si="2"/>
        <v>-50.381178512174301</v>
      </c>
    </row>
    <row r="15" spans="1:11" x14ac:dyDescent="0.25">
      <c r="A15" s="3">
        <v>44531</v>
      </c>
      <c r="B15" s="5">
        <f t="shared" si="5"/>
        <v>1216.848</v>
      </c>
      <c r="C15" s="4">
        <v>0</v>
      </c>
      <c r="D15" s="5">
        <f t="shared" si="3"/>
        <v>0</v>
      </c>
      <c r="E15" s="5">
        <f t="shared" si="4"/>
        <v>505</v>
      </c>
      <c r="F15" s="4">
        <v>0</v>
      </c>
      <c r="G15" s="5">
        <f t="shared" si="0"/>
        <v>0</v>
      </c>
      <c r="H15" s="5">
        <f t="shared" si="1"/>
        <v>1721.848</v>
      </c>
      <c r="I15" s="4">
        <v>0.23</v>
      </c>
      <c r="J15" s="5">
        <f t="shared" si="6"/>
        <v>1771.2938056227522</v>
      </c>
      <c r="K15" s="5">
        <f t="shared" si="2"/>
        <v>-49.445805622752232</v>
      </c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8.75" x14ac:dyDescent="0.25">
      <c r="A17" s="6" t="s">
        <v>29</v>
      </c>
      <c r="B17" s="6"/>
      <c r="C17" s="6"/>
      <c r="D17" s="6"/>
      <c r="E17" s="6"/>
      <c r="F17" s="6"/>
      <c r="G17" s="6"/>
      <c r="H17" s="7">
        <f>SUM(H4:H16)</f>
        <v>20602.327999999994</v>
      </c>
      <c r="I17" s="6"/>
      <c r="J17" s="6"/>
      <c r="K17" s="7">
        <f>SUM(K4:K16)</f>
        <v>-328.95916705864352</v>
      </c>
    </row>
  </sheetData>
  <sheetProtection algorithmName="SHA-512" hashValue="NXrwClnLYEWjKVqfRRk3YXz4CxylHIKgCj6uKaHzVwo03wDOVE1AkvvGXvxmpoMh84LiutsSUS8FDFiEPSwgWg==" saltValue="+Fbfqt/l1HLIJ2WFbJaOZw==" spinCount="100000" sheet="1" objects="1" scenarios="1"/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24821-6704-4DAF-B34B-9FEB854766BB}">
  <dimension ref="A1:K17"/>
  <sheetViews>
    <sheetView workbookViewId="0">
      <selection activeCell="H17" sqref="H17"/>
    </sheetView>
  </sheetViews>
  <sheetFormatPr baseColWidth="10" defaultColWidth="11.42578125" defaultRowHeight="15" x14ac:dyDescent="0.25"/>
  <cols>
    <col min="8" max="8" width="12" bestFit="1" customWidth="1"/>
  </cols>
  <sheetData>
    <row r="1" spans="1:11" ht="26.25" x14ac:dyDescent="0.4">
      <c r="A1" s="45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94.5" x14ac:dyDescent="0.25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</row>
    <row r="3" spans="1:11" ht="15.75" x14ac:dyDescent="0.25">
      <c r="A3" s="2" t="s">
        <v>31</v>
      </c>
      <c r="B3" s="8">
        <f>'Calcul 21'!B15</f>
        <v>1216.848</v>
      </c>
      <c r="C3" s="2"/>
      <c r="D3" s="2"/>
      <c r="E3" s="8">
        <f>'Calcul 21'!E15</f>
        <v>505</v>
      </c>
      <c r="F3" s="2"/>
      <c r="G3" s="2"/>
      <c r="H3" s="2"/>
      <c r="I3" s="2"/>
      <c r="J3" s="8">
        <f>'Calcul 21'!J15</f>
        <v>1771.2938056227522</v>
      </c>
      <c r="K3" s="2"/>
    </row>
    <row r="4" spans="1:11" x14ac:dyDescent="0.25">
      <c r="A4" s="3">
        <v>44562</v>
      </c>
      <c r="B4" s="5">
        <f>'Calcul 21'!B15</f>
        <v>1216.848</v>
      </c>
      <c r="C4" s="4">
        <v>1.1000000000000001</v>
      </c>
      <c r="D4" s="5">
        <f>B4*C4/100</f>
        <v>13.385327999999999</v>
      </c>
      <c r="E4" s="5">
        <f>'Calcul 21'!E15</f>
        <v>505</v>
      </c>
      <c r="F4" s="4">
        <v>0</v>
      </c>
      <c r="G4" s="5">
        <f>(E4*F4)/100</f>
        <v>0</v>
      </c>
      <c r="H4" s="5">
        <f>B4+E4</f>
        <v>1721.848</v>
      </c>
      <c r="I4" s="4">
        <v>0.16</v>
      </c>
      <c r="J4" s="5">
        <f>J3*I4/100+J3</f>
        <v>1774.1278757117486</v>
      </c>
      <c r="K4" s="5">
        <f>H4-J4</f>
        <v>-52.279875711748673</v>
      </c>
    </row>
    <row r="5" spans="1:11" x14ac:dyDescent="0.25">
      <c r="A5" s="3">
        <v>44593</v>
      </c>
      <c r="B5" s="5">
        <f>SUM(B4+D4)</f>
        <v>1230.233328</v>
      </c>
      <c r="C5" s="4">
        <v>0</v>
      </c>
      <c r="D5" s="5">
        <f>B5*C5</f>
        <v>0</v>
      </c>
      <c r="E5" s="5">
        <f>E4+G4</f>
        <v>505</v>
      </c>
      <c r="F5" s="4">
        <v>0</v>
      </c>
      <c r="G5" s="5">
        <f t="shared" ref="G5:G15" si="0">(E5*F5)/100</f>
        <v>0</v>
      </c>
      <c r="H5" s="5">
        <f t="shared" ref="H5:H15" si="1">B5+E5</f>
        <v>1735.233328</v>
      </c>
      <c r="I5" s="4">
        <v>0.89</v>
      </c>
      <c r="J5" s="5">
        <f>J4*I5/100+J4</f>
        <v>1789.9176138055832</v>
      </c>
      <c r="K5" s="5">
        <f t="shared" ref="K5:K15" si="2">H5-J5</f>
        <v>-54.684285805583158</v>
      </c>
    </row>
    <row r="6" spans="1:11" x14ac:dyDescent="0.25">
      <c r="A6" s="3">
        <v>44621</v>
      </c>
      <c r="B6" s="5">
        <f>SUM(B5+D5)</f>
        <v>1230.233328</v>
      </c>
      <c r="C6" s="4">
        <v>0</v>
      </c>
      <c r="D6" s="5">
        <f t="shared" ref="D6:D15" si="3">B6*C6</f>
        <v>0</v>
      </c>
      <c r="E6" s="5">
        <f t="shared" ref="E6:E15" si="4">E5+G5</f>
        <v>505</v>
      </c>
      <c r="F6" s="4">
        <v>0</v>
      </c>
      <c r="G6" s="5">
        <f t="shared" si="0"/>
        <v>0</v>
      </c>
      <c r="H6" s="5">
        <f t="shared" si="1"/>
        <v>1735.233328</v>
      </c>
      <c r="I6" s="4">
        <v>1.6</v>
      </c>
      <c r="J6" s="5">
        <f t="shared" ref="J6:J15" si="5">J5*I6/100+J5</f>
        <v>1818.5562956264725</v>
      </c>
      <c r="K6" s="5">
        <f t="shared" si="2"/>
        <v>-83.322967626472519</v>
      </c>
    </row>
    <row r="7" spans="1:11" x14ac:dyDescent="0.25">
      <c r="A7" s="3">
        <v>44652</v>
      </c>
      <c r="B7" s="5">
        <f t="shared" ref="B7:B15" si="6">SUM(B6+D6)</f>
        <v>1230.233328</v>
      </c>
      <c r="C7" s="4">
        <v>0</v>
      </c>
      <c r="D7" s="5">
        <f t="shared" si="3"/>
        <v>0</v>
      </c>
      <c r="E7" s="5">
        <f t="shared" si="4"/>
        <v>505</v>
      </c>
      <c r="F7" s="4">
        <v>0</v>
      </c>
      <c r="G7" s="5">
        <f t="shared" si="0"/>
        <v>0</v>
      </c>
      <c r="H7" s="5">
        <f t="shared" si="1"/>
        <v>1735.233328</v>
      </c>
      <c r="I7" s="4">
        <v>0.46</v>
      </c>
      <c r="J7" s="5">
        <f t="shared" si="5"/>
        <v>1826.9216545863544</v>
      </c>
      <c r="K7" s="5">
        <f t="shared" si="2"/>
        <v>-91.688326586354378</v>
      </c>
    </row>
    <row r="8" spans="1:11" x14ac:dyDescent="0.25">
      <c r="A8" s="3">
        <v>44682</v>
      </c>
      <c r="B8" s="5">
        <f t="shared" si="6"/>
        <v>1230.233328</v>
      </c>
      <c r="C8" s="4">
        <v>0</v>
      </c>
      <c r="D8" s="5">
        <f t="shared" si="3"/>
        <v>0</v>
      </c>
      <c r="E8" s="5">
        <f t="shared" si="4"/>
        <v>505</v>
      </c>
      <c r="F8" s="4">
        <v>0</v>
      </c>
      <c r="G8" s="5">
        <f t="shared" si="0"/>
        <v>0</v>
      </c>
      <c r="H8" s="5">
        <f t="shared" si="1"/>
        <v>1735.233328</v>
      </c>
      <c r="I8" s="4">
        <v>0.75</v>
      </c>
      <c r="J8" s="5">
        <f t="shared" si="5"/>
        <v>1840.6235669957521</v>
      </c>
      <c r="K8" s="5">
        <f t="shared" si="2"/>
        <v>-105.39023899575204</v>
      </c>
    </row>
    <row r="9" spans="1:11" x14ac:dyDescent="0.25">
      <c r="A9" s="3">
        <v>44713</v>
      </c>
      <c r="B9" s="5">
        <f t="shared" si="6"/>
        <v>1230.233328</v>
      </c>
      <c r="C9" s="4">
        <v>0</v>
      </c>
      <c r="D9" s="5">
        <f t="shared" si="3"/>
        <v>0</v>
      </c>
      <c r="E9" s="5">
        <f t="shared" si="4"/>
        <v>505</v>
      </c>
      <c r="F9" s="4">
        <v>0</v>
      </c>
      <c r="G9" s="5">
        <f t="shared" si="0"/>
        <v>0</v>
      </c>
      <c r="H9" s="5">
        <f t="shared" si="1"/>
        <v>1735.233328</v>
      </c>
      <c r="I9" s="4">
        <v>0.85</v>
      </c>
      <c r="J9" s="5">
        <f t="shared" si="5"/>
        <v>1856.2688673152159</v>
      </c>
      <c r="K9" s="5">
        <f t="shared" si="2"/>
        <v>-121.03553931521583</v>
      </c>
    </row>
    <row r="10" spans="1:11" x14ac:dyDescent="0.25">
      <c r="A10" s="3">
        <v>44743</v>
      </c>
      <c r="B10" s="5">
        <f t="shared" si="6"/>
        <v>1230.233328</v>
      </c>
      <c r="C10" s="4">
        <v>4</v>
      </c>
      <c r="D10" s="5">
        <f>B10*C10/100</f>
        <v>49.209333120000004</v>
      </c>
      <c r="E10" s="5">
        <f t="shared" si="4"/>
        <v>505</v>
      </c>
      <c r="F10" s="4">
        <v>0</v>
      </c>
      <c r="G10" s="5">
        <f t="shared" si="0"/>
        <v>0</v>
      </c>
      <c r="H10" s="5">
        <f t="shared" si="1"/>
        <v>1735.233328</v>
      </c>
      <c r="I10" s="4">
        <v>0.3</v>
      </c>
      <c r="J10" s="5">
        <f t="shared" si="5"/>
        <v>1861.8376739171615</v>
      </c>
      <c r="K10" s="5">
        <f t="shared" si="2"/>
        <v>-126.60434591716148</v>
      </c>
    </row>
    <row r="11" spans="1:11" x14ac:dyDescent="0.25">
      <c r="A11" s="3">
        <v>44774</v>
      </c>
      <c r="B11" s="5">
        <f t="shared" si="6"/>
        <v>1279.4426611200001</v>
      </c>
      <c r="C11" s="4">
        <v>0</v>
      </c>
      <c r="D11" s="5">
        <f t="shared" si="3"/>
        <v>0</v>
      </c>
      <c r="E11" s="5">
        <f t="shared" si="4"/>
        <v>505</v>
      </c>
      <c r="F11" s="4">
        <v>0</v>
      </c>
      <c r="G11" s="5">
        <f t="shared" si="0"/>
        <v>0</v>
      </c>
      <c r="H11" s="5">
        <f t="shared" si="1"/>
        <v>1784.4426611200001</v>
      </c>
      <c r="I11" s="4">
        <v>0.48</v>
      </c>
      <c r="J11" s="5">
        <f t="shared" si="5"/>
        <v>1870.7744947519639</v>
      </c>
      <c r="K11" s="5">
        <f t="shared" si="2"/>
        <v>-86.331833631963718</v>
      </c>
    </row>
    <row r="12" spans="1:11" x14ac:dyDescent="0.25">
      <c r="A12" s="3">
        <v>44805</v>
      </c>
      <c r="B12" s="5">
        <f t="shared" si="6"/>
        <v>1279.4426611200001</v>
      </c>
      <c r="C12" s="4">
        <v>0</v>
      </c>
      <c r="D12" s="5">
        <f t="shared" si="3"/>
        <v>0</v>
      </c>
      <c r="E12" s="5">
        <f t="shared" si="4"/>
        <v>505</v>
      </c>
      <c r="F12" s="4">
        <v>0</v>
      </c>
      <c r="G12" s="5">
        <f t="shared" si="0"/>
        <v>0</v>
      </c>
      <c r="H12" s="5">
        <f t="shared" si="1"/>
        <v>1784.4426611200001</v>
      </c>
      <c r="I12" s="4">
        <v>-0.51</v>
      </c>
      <c r="J12" s="5">
        <f t="shared" si="5"/>
        <v>1861.2335448287288</v>
      </c>
      <c r="K12" s="5">
        <f t="shared" si="2"/>
        <v>-76.790883708728643</v>
      </c>
    </row>
    <row r="13" spans="1:11" x14ac:dyDescent="0.25">
      <c r="A13" s="3">
        <v>44835</v>
      </c>
      <c r="B13" s="5">
        <f t="shared" si="6"/>
        <v>1279.4426611200001</v>
      </c>
      <c r="C13" s="4">
        <v>0</v>
      </c>
      <c r="D13" s="5">
        <f t="shared" si="3"/>
        <v>0</v>
      </c>
      <c r="E13" s="5">
        <f t="shared" si="4"/>
        <v>505</v>
      </c>
      <c r="F13" s="4">
        <v>0</v>
      </c>
      <c r="G13" s="5">
        <f t="shared" si="0"/>
        <v>0</v>
      </c>
      <c r="H13" s="5">
        <f t="shared" si="1"/>
        <v>1784.4426611200001</v>
      </c>
      <c r="I13" s="4">
        <v>1.24</v>
      </c>
      <c r="J13" s="5">
        <f t="shared" si="5"/>
        <v>1884.312840784605</v>
      </c>
      <c r="K13" s="5">
        <f t="shared" si="2"/>
        <v>-99.870179664604848</v>
      </c>
    </row>
    <row r="14" spans="1:11" x14ac:dyDescent="0.25">
      <c r="A14" s="3">
        <v>44866</v>
      </c>
      <c r="B14" s="5">
        <f t="shared" si="6"/>
        <v>1279.4426611200001</v>
      </c>
      <c r="C14" s="4">
        <v>0</v>
      </c>
      <c r="D14" s="5">
        <f t="shared" si="3"/>
        <v>0</v>
      </c>
      <c r="E14" s="5">
        <f t="shared" si="4"/>
        <v>505</v>
      </c>
      <c r="F14" s="4">
        <v>5.0999999999999996</v>
      </c>
      <c r="G14" s="5">
        <f t="shared" si="0"/>
        <v>25.754999999999999</v>
      </c>
      <c r="H14" s="5">
        <f t="shared" si="1"/>
        <v>1784.4426611200001</v>
      </c>
      <c r="I14" s="4">
        <v>0.42</v>
      </c>
      <c r="J14" s="5">
        <f t="shared" si="5"/>
        <v>1892.2269547159003</v>
      </c>
      <c r="K14" s="5">
        <f t="shared" si="2"/>
        <v>-107.78429359590018</v>
      </c>
    </row>
    <row r="15" spans="1:11" x14ac:dyDescent="0.25">
      <c r="A15" s="3">
        <v>44896</v>
      </c>
      <c r="B15" s="5">
        <f t="shared" si="6"/>
        <v>1279.4426611200001</v>
      </c>
      <c r="C15" s="4">
        <v>0</v>
      </c>
      <c r="D15" s="5">
        <f t="shared" si="3"/>
        <v>0</v>
      </c>
      <c r="E15" s="5">
        <f t="shared" si="4"/>
        <v>530.755</v>
      </c>
      <c r="F15" s="4">
        <v>0</v>
      </c>
      <c r="G15" s="5">
        <f t="shared" si="0"/>
        <v>0</v>
      </c>
      <c r="H15" s="5">
        <f t="shared" si="1"/>
        <v>1810.1976611200002</v>
      </c>
      <c r="I15" s="4">
        <v>-0.09</v>
      </c>
      <c r="J15" s="5">
        <f t="shared" si="5"/>
        <v>1890.5239504566559</v>
      </c>
      <c r="K15" s="5">
        <f t="shared" si="2"/>
        <v>-80.326289336655691</v>
      </c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8.75" x14ac:dyDescent="0.25">
      <c r="A17" s="6" t="s">
        <v>32</v>
      </c>
      <c r="B17" s="6"/>
      <c r="C17" s="6"/>
      <c r="D17" s="6"/>
      <c r="E17" s="6"/>
      <c r="F17" s="6"/>
      <c r="G17" s="6"/>
      <c r="H17" s="7">
        <f>SUM(H4:H16)</f>
        <v>21081.216273600003</v>
      </c>
      <c r="I17" s="6"/>
      <c r="J17" s="6"/>
      <c r="K17" s="7">
        <f>SUM(K4:K16)</f>
        <v>-1086.1090598961412</v>
      </c>
    </row>
  </sheetData>
  <sheetProtection algorithmName="SHA-512" hashValue="SJVQr8oDmPQSnOX6CEIUbGB4r3eZBeIbW+NfKtbJSBjF5npiMPSs2ttFMwOM7l1BWxXbSu7Gcs36W+Qv0uokJA==" saltValue="LL8hEDhTvI04nDmOdIdaIA==" spinCount="100000" sheet="1" objects="1" scenarios="1"/>
  <mergeCells count="1"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C0442-ABB1-4C25-B6B7-AA3AA83C65F3}">
  <dimension ref="A1:K17"/>
  <sheetViews>
    <sheetView workbookViewId="0">
      <selection activeCell="H17" sqref="H17"/>
    </sheetView>
  </sheetViews>
  <sheetFormatPr baseColWidth="10" defaultColWidth="11.42578125" defaultRowHeight="15" x14ac:dyDescent="0.25"/>
  <cols>
    <col min="8" max="8" width="12" bestFit="1" customWidth="1"/>
  </cols>
  <sheetData>
    <row r="1" spans="1:11" ht="26.25" x14ac:dyDescent="0.4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94.5" x14ac:dyDescent="0.25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</row>
    <row r="3" spans="1:11" ht="15.75" x14ac:dyDescent="0.25">
      <c r="A3" s="2" t="s">
        <v>34</v>
      </c>
      <c r="B3" s="8">
        <f>'Calcul 22'!B15</f>
        <v>1279.4426611200001</v>
      </c>
      <c r="C3" s="2"/>
      <c r="D3" s="2"/>
      <c r="E3" s="8">
        <f>'Calcul 22'!E15</f>
        <v>530.755</v>
      </c>
      <c r="F3" s="2"/>
      <c r="G3" s="2"/>
      <c r="H3" s="2"/>
      <c r="I3" s="2"/>
      <c r="J3" s="8">
        <f>'Calcul 22'!J15</f>
        <v>1890.5239504566559</v>
      </c>
      <c r="K3" s="2"/>
    </row>
    <row r="4" spans="1:11" x14ac:dyDescent="0.25">
      <c r="A4" s="3">
        <v>44927</v>
      </c>
      <c r="B4" s="5">
        <f>'Calcul 22'!B15</f>
        <v>1279.4426611200001</v>
      </c>
      <c r="C4" s="4">
        <v>0.8</v>
      </c>
      <c r="D4" s="5">
        <f>B4*C4/100</f>
        <v>10.235541288960002</v>
      </c>
      <c r="E4" s="5">
        <f>'Calcul 22'!E15</f>
        <v>530.755</v>
      </c>
      <c r="F4" s="4">
        <v>0</v>
      </c>
      <c r="G4" s="5">
        <f>(E4*F4)/100</f>
        <v>0</v>
      </c>
      <c r="H4" s="5">
        <f>B4+E4</f>
        <v>1810.1976611200002</v>
      </c>
      <c r="I4" s="4">
        <v>0.45</v>
      </c>
      <c r="J4" s="5">
        <f>J3*I4/100+J3</f>
        <v>1899.0313082337109</v>
      </c>
      <c r="K4" s="5">
        <f>H4-J4</f>
        <v>-88.83364711371064</v>
      </c>
    </row>
    <row r="5" spans="1:11" x14ac:dyDescent="0.25">
      <c r="A5" s="3">
        <v>44958</v>
      </c>
      <c r="B5" s="5">
        <f>SUM(B4+D4)</f>
        <v>1289.67820240896</v>
      </c>
      <c r="C5" s="4">
        <v>0</v>
      </c>
      <c r="D5" s="5">
        <f>B5*C5</f>
        <v>0</v>
      </c>
      <c r="E5" s="5">
        <f>E4+G4</f>
        <v>530.755</v>
      </c>
      <c r="F5" s="4">
        <v>0</v>
      </c>
      <c r="G5" s="5">
        <f t="shared" ref="G5:G15" si="0">(E5*F5)/100</f>
        <v>0</v>
      </c>
      <c r="H5" s="5">
        <f t="shared" ref="H5:H15" si="1">B5+E5</f>
        <v>1820.4332024089599</v>
      </c>
      <c r="I5" s="4">
        <v>1.1299999999999999</v>
      </c>
      <c r="J5" s="5">
        <f>J4*I5/100+J4</f>
        <v>1920.4903620167518</v>
      </c>
      <c r="K5" s="5">
        <f t="shared" ref="K5:K15" si="2">H5-J5</f>
        <v>-100.05715960779185</v>
      </c>
    </row>
    <row r="6" spans="1:11" x14ac:dyDescent="0.25">
      <c r="A6" s="3">
        <v>44986</v>
      </c>
      <c r="B6" s="5">
        <f>SUM(B5+D5)</f>
        <v>1289.67820240896</v>
      </c>
      <c r="C6" s="4">
        <v>0</v>
      </c>
      <c r="D6" s="5">
        <f t="shared" ref="D6:D15" si="3">B6*C6</f>
        <v>0</v>
      </c>
      <c r="E6" s="5">
        <f t="shared" ref="E6:E15" si="4">E5+G5</f>
        <v>530.755</v>
      </c>
      <c r="F6" s="4">
        <v>0</v>
      </c>
      <c r="G6" s="5">
        <f t="shared" si="0"/>
        <v>0</v>
      </c>
      <c r="H6" s="5">
        <f t="shared" si="1"/>
        <v>1820.4332024089599</v>
      </c>
      <c r="I6" s="4">
        <v>1.02</v>
      </c>
      <c r="J6" s="5">
        <f t="shared" ref="J6:J15" si="5">J5*I6/100+J5</f>
        <v>1940.0793637093227</v>
      </c>
      <c r="K6" s="5">
        <f t="shared" si="2"/>
        <v>-119.64616130036279</v>
      </c>
    </row>
    <row r="7" spans="1:11" x14ac:dyDescent="0.25">
      <c r="A7" s="3">
        <v>45017</v>
      </c>
      <c r="B7" s="5">
        <f t="shared" ref="B7:B15" si="6">SUM(B6+D6)</f>
        <v>1289.67820240896</v>
      </c>
      <c r="C7" s="4">
        <v>0</v>
      </c>
      <c r="D7" s="5">
        <f t="shared" si="3"/>
        <v>0</v>
      </c>
      <c r="E7" s="5">
        <f t="shared" si="4"/>
        <v>530.755</v>
      </c>
      <c r="F7" s="4">
        <v>0</v>
      </c>
      <c r="G7" s="5">
        <f t="shared" si="0"/>
        <v>0</v>
      </c>
      <c r="H7" s="5">
        <f t="shared" si="1"/>
        <v>1820.4332024089599</v>
      </c>
      <c r="I7" s="4">
        <v>0.66</v>
      </c>
      <c r="J7" s="5">
        <f t="shared" si="5"/>
        <v>1952.8838875098043</v>
      </c>
      <c r="K7" s="5">
        <f t="shared" si="2"/>
        <v>-132.45068510084434</v>
      </c>
    </row>
    <row r="8" spans="1:11" x14ac:dyDescent="0.25">
      <c r="A8" s="3">
        <v>45047</v>
      </c>
      <c r="B8" s="5">
        <f t="shared" si="6"/>
        <v>1289.67820240896</v>
      </c>
      <c r="C8" s="4">
        <v>0</v>
      </c>
      <c r="D8" s="5">
        <f t="shared" si="3"/>
        <v>0</v>
      </c>
      <c r="E8" s="5">
        <f t="shared" si="4"/>
        <v>530.755</v>
      </c>
      <c r="F8" s="4">
        <v>0</v>
      </c>
      <c r="G8" s="5">
        <f t="shared" si="0"/>
        <v>0</v>
      </c>
      <c r="H8" s="5">
        <f t="shared" si="1"/>
        <v>1820.4332024089599</v>
      </c>
      <c r="I8" s="4">
        <v>-7.0000000000000007E-2</v>
      </c>
      <c r="J8" s="5">
        <f t="shared" si="5"/>
        <v>1951.5168687885473</v>
      </c>
      <c r="K8" s="5">
        <f t="shared" si="2"/>
        <v>-131.08366637958738</v>
      </c>
    </row>
    <row r="9" spans="1:11" x14ac:dyDescent="0.25">
      <c r="A9" s="3">
        <v>45078</v>
      </c>
      <c r="B9" s="5">
        <f t="shared" si="6"/>
        <v>1289.67820240896</v>
      </c>
      <c r="C9" s="4">
        <v>0</v>
      </c>
      <c r="D9" s="5">
        <f t="shared" si="3"/>
        <v>0</v>
      </c>
      <c r="E9" s="5">
        <f t="shared" si="4"/>
        <v>530.755</v>
      </c>
      <c r="F9" s="4">
        <v>0</v>
      </c>
      <c r="G9" s="5">
        <f t="shared" si="0"/>
        <v>0</v>
      </c>
      <c r="H9" s="5">
        <f t="shared" si="1"/>
        <v>1820.4332024089599</v>
      </c>
      <c r="I9" s="4">
        <v>0.21</v>
      </c>
      <c r="J9" s="5">
        <f t="shared" si="5"/>
        <v>1955.6150542130033</v>
      </c>
      <c r="K9" s="5">
        <f t="shared" si="2"/>
        <v>-135.18185180404339</v>
      </c>
    </row>
    <row r="10" spans="1:11" x14ac:dyDescent="0.25">
      <c r="A10" s="3">
        <v>45108</v>
      </c>
      <c r="B10" s="5">
        <f t="shared" si="6"/>
        <v>1289.67820240896</v>
      </c>
      <c r="C10" s="4">
        <v>0</v>
      </c>
      <c r="D10" s="5">
        <f t="shared" si="3"/>
        <v>0</v>
      </c>
      <c r="E10" s="5">
        <f t="shared" si="4"/>
        <v>530.755</v>
      </c>
      <c r="F10" s="4">
        <v>0</v>
      </c>
      <c r="G10" s="5">
        <f t="shared" si="0"/>
        <v>0</v>
      </c>
      <c r="H10" s="5">
        <f t="shared" si="1"/>
        <v>1820.4332024089599</v>
      </c>
      <c r="I10" s="4">
        <v>0.05</v>
      </c>
      <c r="J10" s="5">
        <f t="shared" si="5"/>
        <v>1956.5928617401098</v>
      </c>
      <c r="K10" s="5">
        <f t="shared" si="2"/>
        <v>-136.1596593311499</v>
      </c>
    </row>
    <row r="11" spans="1:11" x14ac:dyDescent="0.25">
      <c r="A11" s="3">
        <v>45139</v>
      </c>
      <c r="B11" s="5">
        <f t="shared" si="6"/>
        <v>1289.67820240896</v>
      </c>
      <c r="C11" s="4">
        <v>0</v>
      </c>
      <c r="D11" s="5">
        <f t="shared" si="3"/>
        <v>0</v>
      </c>
      <c r="E11" s="5">
        <f t="shared" si="4"/>
        <v>530.755</v>
      </c>
      <c r="F11" s="4">
        <v>0</v>
      </c>
      <c r="G11" s="5">
        <f t="shared" si="0"/>
        <v>0</v>
      </c>
      <c r="H11" s="5">
        <f t="shared" si="1"/>
        <v>1820.4332024089599</v>
      </c>
      <c r="I11" s="4">
        <v>1.1000000000000001</v>
      </c>
      <c r="J11" s="5">
        <f t="shared" si="5"/>
        <v>1978.115383219251</v>
      </c>
      <c r="K11" s="5">
        <f t="shared" si="2"/>
        <v>-157.68218081029113</v>
      </c>
    </row>
    <row r="12" spans="1:11" x14ac:dyDescent="0.25">
      <c r="A12" s="3">
        <v>45170</v>
      </c>
      <c r="B12" s="5">
        <f t="shared" si="6"/>
        <v>1289.67820240896</v>
      </c>
      <c r="C12" s="4">
        <v>0</v>
      </c>
      <c r="D12" s="5">
        <f t="shared" si="3"/>
        <v>0</v>
      </c>
      <c r="E12" s="5">
        <f t="shared" si="4"/>
        <v>530.755</v>
      </c>
      <c r="F12" s="4">
        <v>0</v>
      </c>
      <c r="G12" s="5">
        <f t="shared" si="0"/>
        <v>0</v>
      </c>
      <c r="H12" s="5">
        <f t="shared" si="1"/>
        <v>1820.4332024089599</v>
      </c>
      <c r="I12" s="4">
        <v>-0.56999999999999995</v>
      </c>
      <c r="J12" s="5">
        <f t="shared" si="5"/>
        <v>1966.8401255349013</v>
      </c>
      <c r="K12" s="5">
        <f t="shared" si="2"/>
        <v>-146.40692312594138</v>
      </c>
    </row>
    <row r="13" spans="1:11" x14ac:dyDescent="0.25">
      <c r="A13" s="3">
        <v>45200</v>
      </c>
      <c r="B13" s="5">
        <f t="shared" si="6"/>
        <v>1289.67820240896</v>
      </c>
      <c r="C13" s="4">
        <v>0</v>
      </c>
      <c r="D13" s="5">
        <f t="shared" si="3"/>
        <v>0</v>
      </c>
      <c r="E13" s="5">
        <f t="shared" si="4"/>
        <v>530.755</v>
      </c>
      <c r="F13" s="4">
        <v>0</v>
      </c>
      <c r="G13" s="5">
        <f t="shared" si="0"/>
        <v>0</v>
      </c>
      <c r="H13" s="5">
        <f t="shared" si="1"/>
        <v>1820.4332024089599</v>
      </c>
      <c r="I13" s="4">
        <v>0.17</v>
      </c>
      <c r="J13" s="5">
        <f t="shared" si="5"/>
        <v>1970.1837537483107</v>
      </c>
      <c r="K13" s="5">
        <f t="shared" si="2"/>
        <v>-149.75055133935075</v>
      </c>
    </row>
    <row r="14" spans="1:11" x14ac:dyDescent="0.25">
      <c r="A14" s="3">
        <v>45231</v>
      </c>
      <c r="B14" s="5">
        <f t="shared" si="6"/>
        <v>1289.67820240896</v>
      </c>
      <c r="C14" s="4">
        <v>0</v>
      </c>
      <c r="D14" s="5">
        <f t="shared" si="3"/>
        <v>0</v>
      </c>
      <c r="E14" s="5">
        <f t="shared" si="4"/>
        <v>530.755</v>
      </c>
      <c r="F14" s="4">
        <v>4.9000000000000004</v>
      </c>
      <c r="G14" s="5">
        <f t="shared" si="0"/>
        <v>26.006995000000003</v>
      </c>
      <c r="H14" s="5">
        <f t="shared" si="1"/>
        <v>1820.4332024089599</v>
      </c>
      <c r="I14" s="4">
        <v>-0.24</v>
      </c>
      <c r="J14" s="5">
        <f t="shared" si="5"/>
        <v>1965.4553127393146</v>
      </c>
      <c r="K14" s="5">
        <f t="shared" si="2"/>
        <v>-145.02211033035474</v>
      </c>
    </row>
    <row r="15" spans="1:11" x14ac:dyDescent="0.25">
      <c r="A15" s="3">
        <v>45261</v>
      </c>
      <c r="B15" s="5">
        <f t="shared" si="6"/>
        <v>1289.67820240896</v>
      </c>
      <c r="C15" s="4">
        <v>0</v>
      </c>
      <c r="D15" s="5">
        <f t="shared" si="3"/>
        <v>0</v>
      </c>
      <c r="E15" s="5">
        <f t="shared" si="4"/>
        <v>556.76199499999996</v>
      </c>
      <c r="F15" s="4">
        <v>0</v>
      </c>
      <c r="G15" s="5">
        <f t="shared" si="0"/>
        <v>0</v>
      </c>
      <c r="H15" s="5">
        <f t="shared" si="1"/>
        <v>1846.4401974089601</v>
      </c>
      <c r="I15" s="4">
        <v>0.14000000000000001</v>
      </c>
      <c r="J15" s="5">
        <f t="shared" si="5"/>
        <v>1968.2069501771498</v>
      </c>
      <c r="K15" s="5">
        <f t="shared" si="2"/>
        <v>-121.76675276818969</v>
      </c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8.75" x14ac:dyDescent="0.25">
      <c r="A17" s="6" t="s">
        <v>35</v>
      </c>
      <c r="B17" s="6"/>
      <c r="C17" s="6"/>
      <c r="D17" s="6"/>
      <c r="E17" s="6"/>
      <c r="F17" s="6"/>
      <c r="G17" s="6"/>
      <c r="H17" s="7">
        <f>SUM(H4:H16)</f>
        <v>21860.969882618559</v>
      </c>
      <c r="I17" s="6"/>
      <c r="J17" s="6"/>
      <c r="K17" s="7">
        <f>SUM(K4:K16)</f>
        <v>-1564.041349011618</v>
      </c>
    </row>
  </sheetData>
  <sheetProtection algorithmName="SHA-512" hashValue="0nF3vUWKHpvt13agjVJgHwFFcytMRboxmklb5tj28Ea8qARevCIVLx+VTHg+xlSS/sBbuo9wwMzBal2P5D4i3A==" saltValue="MHkzQgVGFiYNP2jkpVtzUA==" spinCount="100000" sheet="1" objects="1" scenarios="1"/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09158-7063-4EFF-AC2E-2A7BC3FAF8F2}">
  <dimension ref="A1:K17"/>
  <sheetViews>
    <sheetView workbookViewId="0">
      <selection activeCell="B15" sqref="B15"/>
    </sheetView>
  </sheetViews>
  <sheetFormatPr baseColWidth="10" defaultColWidth="11.42578125" defaultRowHeight="15" x14ac:dyDescent="0.25"/>
  <cols>
    <col min="8" max="8" width="12" bestFit="1" customWidth="1"/>
  </cols>
  <sheetData>
    <row r="1" spans="1:11" ht="26.25" x14ac:dyDescent="0.4">
      <c r="A1" s="45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94.5" x14ac:dyDescent="0.25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</row>
    <row r="3" spans="1:11" ht="15.75" x14ac:dyDescent="0.25">
      <c r="A3" s="2" t="s">
        <v>37</v>
      </c>
      <c r="B3" s="8">
        <f>'Calcul 23'!B15</f>
        <v>1289.67820240896</v>
      </c>
      <c r="C3" s="2"/>
      <c r="D3" s="2"/>
      <c r="E3" s="8">
        <f>'Calcul 23'!E15</f>
        <v>556.76199499999996</v>
      </c>
      <c r="F3" s="2"/>
      <c r="G3" s="2"/>
      <c r="H3" s="2"/>
      <c r="I3" s="2"/>
      <c r="J3" s="8">
        <f>'Calcul 23'!J15</f>
        <v>1968.2069501771498</v>
      </c>
      <c r="K3" s="2"/>
    </row>
    <row r="4" spans="1:11" x14ac:dyDescent="0.25">
      <c r="A4" s="3">
        <v>45292</v>
      </c>
      <c r="B4" s="5">
        <f>'Calcul 23'!B15</f>
        <v>1289.67820240896</v>
      </c>
      <c r="C4" s="4">
        <v>5.3</v>
      </c>
      <c r="D4" s="5">
        <f>B4*C4/100</f>
        <v>68.352944727674881</v>
      </c>
      <c r="E4" s="5">
        <f>'Calcul 23'!E15</f>
        <v>556.76199499999996</v>
      </c>
      <c r="F4" s="4">
        <v>0</v>
      </c>
      <c r="G4" s="5">
        <f>(E4*F4)/100</f>
        <v>0</v>
      </c>
      <c r="H4" s="5">
        <f>B4+E4</f>
        <v>1846.4401974089601</v>
      </c>
      <c r="I4" s="4">
        <v>-0.24</v>
      </c>
      <c r="J4" s="5">
        <f>J3*I4/100+J3</f>
        <v>1963.4832534967247</v>
      </c>
      <c r="K4" s="5">
        <f>H4-J4</f>
        <v>-117.04305608776463</v>
      </c>
    </row>
    <row r="5" spans="1:11" x14ac:dyDescent="0.25">
      <c r="A5" s="3">
        <v>45323</v>
      </c>
      <c r="B5" s="5">
        <f>SUM(B4+D4)</f>
        <v>1358.0311471366349</v>
      </c>
      <c r="C5" s="4">
        <v>0</v>
      </c>
      <c r="D5" s="5">
        <f>B5*C5</f>
        <v>0</v>
      </c>
      <c r="E5" s="5">
        <f>E4+G4</f>
        <v>556.76199499999996</v>
      </c>
      <c r="F5" s="4">
        <v>0</v>
      </c>
      <c r="G5" s="5">
        <f t="shared" ref="G5:G15" si="0">(E5*F5)/100</f>
        <v>0</v>
      </c>
      <c r="H5" s="5">
        <f t="shared" ref="H5:H15" si="1">B5+E5</f>
        <v>1914.7931421366347</v>
      </c>
      <c r="I5" s="4">
        <v>0.95</v>
      </c>
      <c r="J5" s="5">
        <f>J4*I5/100+J4</f>
        <v>1982.1363444049437</v>
      </c>
      <c r="K5" s="5">
        <f t="shared" ref="K5:K15" si="2">H5-J5</f>
        <v>-67.343202268308914</v>
      </c>
    </row>
    <row r="6" spans="1:11" x14ac:dyDescent="0.25">
      <c r="A6" s="3">
        <v>45352</v>
      </c>
      <c r="B6" s="5">
        <f>SUM(B5+D5)</f>
        <v>1358.0311471366349</v>
      </c>
      <c r="C6" s="4">
        <v>0</v>
      </c>
      <c r="D6" s="5">
        <f t="shared" ref="D6:D15" si="3">B6*C6</f>
        <v>0</v>
      </c>
      <c r="E6" s="5">
        <f t="shared" ref="E6:E15" si="4">E5+G5</f>
        <v>556.76199499999996</v>
      </c>
      <c r="F6" s="4">
        <v>0</v>
      </c>
      <c r="G6" s="5">
        <f t="shared" si="0"/>
        <v>0</v>
      </c>
      <c r="H6" s="5">
        <f t="shared" si="1"/>
        <v>1914.7931421366347</v>
      </c>
      <c r="I6" s="4">
        <v>0.24</v>
      </c>
      <c r="J6" s="5">
        <f t="shared" ref="J6:J15" si="5">J5*I6/100+J5</f>
        <v>1986.8934716315155</v>
      </c>
      <c r="K6" s="5">
        <f t="shared" si="2"/>
        <v>-72.100329494880725</v>
      </c>
    </row>
    <row r="7" spans="1:11" x14ac:dyDescent="0.25">
      <c r="A7" s="3">
        <v>45383</v>
      </c>
      <c r="B7" s="5">
        <f t="shared" ref="B7:B14" si="6">SUM(B6+D6)</f>
        <v>1358.0311471366349</v>
      </c>
      <c r="C7" s="4">
        <v>0</v>
      </c>
      <c r="D7" s="5">
        <f t="shared" si="3"/>
        <v>0</v>
      </c>
      <c r="E7" s="5">
        <f t="shared" si="4"/>
        <v>556.76199499999996</v>
      </c>
      <c r="F7" s="4">
        <v>0</v>
      </c>
      <c r="G7" s="5">
        <f t="shared" si="0"/>
        <v>0</v>
      </c>
      <c r="H7" s="5">
        <f t="shared" si="1"/>
        <v>1914.7931421366347</v>
      </c>
      <c r="I7" s="4">
        <v>0.62</v>
      </c>
      <c r="J7" s="5">
        <f t="shared" si="5"/>
        <v>1999.2122111556309</v>
      </c>
      <c r="K7" s="5">
        <f t="shared" si="2"/>
        <v>-84.419069018996197</v>
      </c>
    </row>
    <row r="8" spans="1:11" x14ac:dyDescent="0.25">
      <c r="A8" s="3">
        <v>45413</v>
      </c>
      <c r="B8" s="5">
        <f t="shared" si="6"/>
        <v>1358.0311471366349</v>
      </c>
      <c r="C8" s="4">
        <v>0</v>
      </c>
      <c r="D8" s="5">
        <f t="shared" si="3"/>
        <v>0</v>
      </c>
      <c r="E8" s="5">
        <f t="shared" si="4"/>
        <v>556.76199499999996</v>
      </c>
      <c r="F8" s="4">
        <v>0</v>
      </c>
      <c r="G8" s="5">
        <f t="shared" si="0"/>
        <v>0</v>
      </c>
      <c r="H8" s="5">
        <f t="shared" si="1"/>
        <v>1914.7931421366347</v>
      </c>
      <c r="I8" s="4">
        <v>0.21</v>
      </c>
      <c r="J8" s="5">
        <f t="shared" si="5"/>
        <v>2003.4105567990578</v>
      </c>
      <c r="K8" s="5">
        <f t="shared" si="2"/>
        <v>-88.617414662423016</v>
      </c>
    </row>
    <row r="9" spans="1:11" x14ac:dyDescent="0.25">
      <c r="A9" s="3">
        <v>45444</v>
      </c>
      <c r="B9" s="5">
        <f t="shared" si="6"/>
        <v>1358.0311471366349</v>
      </c>
      <c r="C9" s="4">
        <v>0</v>
      </c>
      <c r="D9" s="5">
        <f t="shared" si="3"/>
        <v>0</v>
      </c>
      <c r="E9" s="5">
        <f t="shared" si="4"/>
        <v>556.76199499999996</v>
      </c>
      <c r="F9" s="4">
        <v>0</v>
      </c>
      <c r="G9" s="5">
        <f t="shared" si="0"/>
        <v>0</v>
      </c>
      <c r="H9" s="5">
        <f t="shared" si="1"/>
        <v>1914.7931421366347</v>
      </c>
      <c r="I9" s="4">
        <v>0.15</v>
      </c>
      <c r="J9" s="5">
        <f t="shared" si="5"/>
        <v>2006.4156726342565</v>
      </c>
      <c r="K9" s="5">
        <f t="shared" si="2"/>
        <v>-91.62253049762171</v>
      </c>
    </row>
    <row r="10" spans="1:11" x14ac:dyDescent="0.25">
      <c r="A10" s="3">
        <v>45474</v>
      </c>
      <c r="B10" s="5">
        <f t="shared" si="6"/>
        <v>1358.0311471366349</v>
      </c>
      <c r="C10" s="4">
        <v>0</v>
      </c>
      <c r="D10" s="5">
        <f t="shared" si="3"/>
        <v>0</v>
      </c>
      <c r="E10" s="5">
        <f t="shared" si="4"/>
        <v>556.76199499999996</v>
      </c>
      <c r="F10" s="4">
        <v>0</v>
      </c>
      <c r="G10" s="5">
        <f t="shared" si="0"/>
        <v>0</v>
      </c>
      <c r="H10" s="5">
        <f t="shared" si="1"/>
        <v>1914.7931421366347</v>
      </c>
      <c r="I10" s="4">
        <v>0.2</v>
      </c>
      <c r="J10" s="5">
        <f t="shared" si="5"/>
        <v>2010.428503979525</v>
      </c>
      <c r="K10" s="5">
        <f t="shared" si="2"/>
        <v>-95.635361842890234</v>
      </c>
    </row>
    <row r="11" spans="1:11" x14ac:dyDescent="0.25">
      <c r="A11" s="3">
        <v>45505</v>
      </c>
      <c r="B11" s="5">
        <f t="shared" si="6"/>
        <v>1358.0311471366349</v>
      </c>
      <c r="C11" s="4">
        <v>0</v>
      </c>
      <c r="D11" s="5">
        <f t="shared" si="3"/>
        <v>0</v>
      </c>
      <c r="E11" s="5">
        <f t="shared" si="4"/>
        <v>556.76199499999996</v>
      </c>
      <c r="F11" s="4">
        <v>0</v>
      </c>
      <c r="G11" s="5">
        <f t="shared" si="0"/>
        <v>0</v>
      </c>
      <c r="H11" s="5">
        <v>2000</v>
      </c>
      <c r="I11" s="4">
        <v>0.59</v>
      </c>
      <c r="J11" s="5">
        <f t="shared" si="5"/>
        <v>2022.2900321530042</v>
      </c>
      <c r="K11" s="5">
        <f t="shared" si="2"/>
        <v>-22.290032153004177</v>
      </c>
    </row>
    <row r="12" spans="1:11" x14ac:dyDescent="0.25">
      <c r="A12" s="3">
        <v>45536</v>
      </c>
      <c r="B12" s="5">
        <f t="shared" si="6"/>
        <v>1358.0311471366349</v>
      </c>
      <c r="C12" s="4">
        <v>0</v>
      </c>
      <c r="D12" s="5">
        <f t="shared" si="3"/>
        <v>0</v>
      </c>
      <c r="E12" s="5">
        <f t="shared" si="4"/>
        <v>556.76199499999996</v>
      </c>
      <c r="F12" s="4">
        <v>0</v>
      </c>
      <c r="G12" s="5">
        <f t="shared" si="0"/>
        <v>0</v>
      </c>
      <c r="H12" s="5">
        <v>2000</v>
      </c>
      <c r="I12" s="4">
        <v>-1.31</v>
      </c>
      <c r="J12" s="5">
        <f t="shared" si="5"/>
        <v>1995.7980327317998</v>
      </c>
      <c r="K12" s="5">
        <f t="shared" si="2"/>
        <v>4.2019672682001783</v>
      </c>
    </row>
    <row r="13" spans="1:11" x14ac:dyDescent="0.25">
      <c r="A13" s="3">
        <v>45566</v>
      </c>
      <c r="B13" s="5">
        <f t="shared" si="6"/>
        <v>1358.0311471366349</v>
      </c>
      <c r="C13" s="4">
        <v>0</v>
      </c>
      <c r="D13" s="5">
        <f t="shared" si="3"/>
        <v>0</v>
      </c>
      <c r="E13" s="5">
        <f t="shared" si="4"/>
        <v>556.76199499999996</v>
      </c>
      <c r="F13" s="4">
        <v>0</v>
      </c>
      <c r="G13" s="5">
        <f t="shared" si="0"/>
        <v>0</v>
      </c>
      <c r="H13" s="5">
        <f t="shared" si="1"/>
        <v>1914.7931421366347</v>
      </c>
      <c r="I13" s="4">
        <v>0.32</v>
      </c>
      <c r="J13" s="5">
        <f t="shared" si="5"/>
        <v>2002.1845864365416</v>
      </c>
      <c r="K13" s="5">
        <f t="shared" si="2"/>
        <v>-87.39144429990688</v>
      </c>
    </row>
    <row r="14" spans="1:11" x14ac:dyDescent="0.25">
      <c r="A14" s="3">
        <v>45597</v>
      </c>
      <c r="B14" s="5">
        <f t="shared" si="6"/>
        <v>1358.0311471366349</v>
      </c>
      <c r="C14" s="4">
        <v>0</v>
      </c>
      <c r="D14" s="5">
        <v>0</v>
      </c>
      <c r="E14" s="5">
        <f t="shared" si="4"/>
        <v>556.76199499999996</v>
      </c>
      <c r="F14" s="4">
        <v>1.6</v>
      </c>
      <c r="G14" s="5">
        <f>(E14*F14)/100</f>
        <v>8.9081919200000002</v>
      </c>
      <c r="H14" s="5">
        <f>B14+E14</f>
        <v>1914.7931421366347</v>
      </c>
      <c r="I14" s="4">
        <v>-0.15</v>
      </c>
      <c r="J14" s="5">
        <f t="shared" si="5"/>
        <v>1999.1813095568868</v>
      </c>
      <c r="K14" s="5">
        <f t="shared" si="2"/>
        <v>-84.388167420252103</v>
      </c>
    </row>
    <row r="15" spans="1:11" x14ac:dyDescent="0.25">
      <c r="A15" s="3">
        <v>45627</v>
      </c>
      <c r="B15" s="5">
        <f>SUM(B14+D14)</f>
        <v>1358.0311471366349</v>
      </c>
      <c r="C15" s="4">
        <v>0</v>
      </c>
      <c r="D15" s="5">
        <f t="shared" si="3"/>
        <v>0</v>
      </c>
      <c r="E15" s="5">
        <f t="shared" si="4"/>
        <v>565.67018691999999</v>
      </c>
      <c r="F15" s="4">
        <v>0</v>
      </c>
      <c r="G15" s="5">
        <f t="shared" si="0"/>
        <v>0</v>
      </c>
      <c r="H15" s="5">
        <f t="shared" si="1"/>
        <v>1923.701334056635</v>
      </c>
      <c r="I15" s="4">
        <v>0.22</v>
      </c>
      <c r="J15" s="5">
        <f t="shared" si="5"/>
        <v>2003.579508437912</v>
      </c>
      <c r="K15" s="5">
        <f t="shared" si="2"/>
        <v>-79.878174381276949</v>
      </c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8.75" x14ac:dyDescent="0.25">
      <c r="A17" s="6" t="s">
        <v>39</v>
      </c>
      <c r="B17" s="6"/>
      <c r="C17" s="6"/>
      <c r="D17" s="6"/>
      <c r="E17" s="6"/>
      <c r="F17" s="6"/>
      <c r="G17" s="6"/>
      <c r="H17" s="7">
        <f>SUM(H4:H16)</f>
        <v>23088.486668558668</v>
      </c>
      <c r="I17" s="6"/>
      <c r="J17" s="6"/>
      <c r="K17" s="7">
        <f>SUM(K4:K16)</f>
        <v>-886.52681485912535</v>
      </c>
    </row>
  </sheetData>
  <sheetProtection algorithmName="SHA-512" hashValue="b543hYXgZtzuU4BowfbZVTx7+CL64Sm77b1lQMYEmbhiP/HfYdsjg9f0pmI3jGcezxiB2yFCOjOZKL8zSRVg+Q==" saltValue="EMcPBiAkFRW9XN4/SqSCpQ==" spinCount="100000" sheet="1" objects="1" scenarios="1"/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Feuil2</vt:lpstr>
      <vt:lpstr>Calcul 20</vt:lpstr>
      <vt:lpstr>Calcul 21</vt:lpstr>
      <vt:lpstr>Calcul 22</vt:lpstr>
      <vt:lpstr>Calcul 23</vt:lpstr>
      <vt:lpstr>Calcul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Guy Silvestri</dc:creator>
  <cp:keywords/>
  <dc:description/>
  <cp:lastModifiedBy>Guy Silvestri</cp:lastModifiedBy>
  <cp:revision/>
  <dcterms:created xsi:type="dcterms:W3CDTF">2024-01-26T19:16:38Z</dcterms:created>
  <dcterms:modified xsi:type="dcterms:W3CDTF">2025-02-17T08:21:55Z</dcterms:modified>
  <cp:category/>
  <cp:contentStatus/>
</cp:coreProperties>
</file>